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Управления\Бюджетное_Управление\Бюджет 2018 года\2-е чтение\окончательный вариант в Думу\"/>
    </mc:Choice>
  </mc:AlternateContent>
  <bookViews>
    <workbookView xWindow="0" yWindow="0" windowWidth="28800" windowHeight="11835"/>
  </bookViews>
  <sheets>
    <sheet name="прил.11" sheetId="1" r:id="rId1"/>
  </sheets>
  <definedNames>
    <definedName name="_ftn1" localSheetId="0">#REF!</definedName>
    <definedName name="_ftn2" localSheetId="0">#REF!</definedName>
    <definedName name="_ftn3" localSheetId="0">#REF!</definedName>
    <definedName name="_ftn4" localSheetId="0">#REF!</definedName>
    <definedName name="_ftnref1" localSheetId="0">#REF!</definedName>
    <definedName name="_ftnref4" localSheetId="0">#REF!</definedName>
    <definedName name="_xlnm.Print_Titles" localSheetId="0">прил.11!$12:$12</definedName>
    <definedName name="_xlnm.Print_Area" localSheetId="0">прил.11!$A$1:$O$1973</definedName>
  </definedNames>
  <calcPr calcId="152511" fullCalcOnLoad="1"/>
</workbook>
</file>

<file path=xl/calcChain.xml><?xml version="1.0" encoding="utf-8"?>
<calcChain xmlns="http://schemas.openxmlformats.org/spreadsheetml/2006/main">
  <c r="H1218" i="1" l="1"/>
  <c r="H965" i="1"/>
  <c r="H952" i="1"/>
  <c r="H853" i="1"/>
  <c r="N289" i="1"/>
  <c r="K949" i="1"/>
  <c r="K948" i="1"/>
  <c r="K947" i="1"/>
  <c r="L951" i="1"/>
  <c r="L950" i="1"/>
  <c r="H1344" i="1"/>
  <c r="H1340" i="1"/>
  <c r="H1365" i="1"/>
  <c r="H1363" i="1"/>
  <c r="H1347" i="1"/>
  <c r="H1338" i="1"/>
  <c r="H1332" i="1"/>
  <c r="N618" i="1"/>
  <c r="K618" i="1"/>
  <c r="H618" i="1"/>
  <c r="I618" i="1"/>
  <c r="N625" i="1"/>
  <c r="O625" i="1"/>
  <c r="K625" i="1"/>
  <c r="L625" i="1"/>
  <c r="H625" i="1"/>
  <c r="I625" i="1"/>
  <c r="N626" i="1"/>
  <c r="O626" i="1"/>
  <c r="K626" i="1"/>
  <c r="L626" i="1"/>
  <c r="H626" i="1"/>
  <c r="K289" i="1"/>
  <c r="L289" i="1"/>
  <c r="N1914" i="1"/>
  <c r="N1913" i="1"/>
  <c r="M1914" i="1"/>
  <c r="J1914" i="1"/>
  <c r="J1913" i="1"/>
  <c r="H1914" i="1"/>
  <c r="H1913" i="1"/>
  <c r="G1914" i="1"/>
  <c r="K1914" i="1"/>
  <c r="L1916" i="1"/>
  <c r="L1914" i="1"/>
  <c r="L1913" i="1"/>
  <c r="L1915" i="1"/>
  <c r="I1908" i="1"/>
  <c r="N1724" i="1"/>
  <c r="M1724" i="1"/>
  <c r="K1724" i="1"/>
  <c r="J1724" i="1"/>
  <c r="G1724" i="1"/>
  <c r="H1724" i="1"/>
  <c r="O1729" i="1"/>
  <c r="L1729" i="1"/>
  <c r="I1729" i="1"/>
  <c r="H1719" i="1"/>
  <c r="N1719" i="1"/>
  <c r="M1719" i="1"/>
  <c r="M1714" i="1"/>
  <c r="M1713" i="1"/>
  <c r="K1719" i="1"/>
  <c r="K1714" i="1"/>
  <c r="K1713" i="1"/>
  <c r="J1719" i="1"/>
  <c r="G1719" i="1"/>
  <c r="O1723" i="1"/>
  <c r="L1723" i="1"/>
  <c r="L1719" i="1"/>
  <c r="I1723" i="1"/>
  <c r="O1722" i="1"/>
  <c r="L1722" i="1"/>
  <c r="I1722" i="1"/>
  <c r="L1540" i="1"/>
  <c r="L1539" i="1"/>
  <c r="N1538" i="1"/>
  <c r="M1538" i="1"/>
  <c r="K1538" i="1"/>
  <c r="J1538" i="1"/>
  <c r="H1538" i="1"/>
  <c r="G1538" i="1"/>
  <c r="O1441" i="1"/>
  <c r="O1440" i="1"/>
  <c r="L1441" i="1"/>
  <c r="L1440" i="1"/>
  <c r="N1440" i="1"/>
  <c r="M1440" i="1"/>
  <c r="K1440" i="1"/>
  <c r="J1440" i="1"/>
  <c r="G1440" i="1"/>
  <c r="H1440" i="1"/>
  <c r="O1394" i="1"/>
  <c r="O1392" i="1"/>
  <c r="L1394" i="1"/>
  <c r="L1392" i="1"/>
  <c r="I1394" i="1"/>
  <c r="I1393" i="1"/>
  <c r="N1392" i="1"/>
  <c r="M1392" i="1"/>
  <c r="K1392" i="1"/>
  <c r="J1392" i="1"/>
  <c r="H1392" i="1"/>
  <c r="G1392" i="1"/>
  <c r="O1343" i="1"/>
  <c r="O1340" i="1"/>
  <c r="O1339" i="1"/>
  <c r="L1343" i="1"/>
  <c r="L1340" i="1"/>
  <c r="L1339" i="1"/>
  <c r="N1340" i="1"/>
  <c r="M1340" i="1"/>
  <c r="M1339" i="1"/>
  <c r="K1340" i="1"/>
  <c r="K1339" i="1"/>
  <c r="J1340" i="1"/>
  <c r="G1340" i="1"/>
  <c r="N1306" i="1"/>
  <c r="N1301" i="1"/>
  <c r="M1306" i="1"/>
  <c r="J1306" i="1"/>
  <c r="H1306" i="1"/>
  <c r="G1306" i="1"/>
  <c r="K1306" i="1"/>
  <c r="L1307" i="1"/>
  <c r="L1306" i="1"/>
  <c r="O1229" i="1"/>
  <c r="O1230" i="1"/>
  <c r="O1231" i="1"/>
  <c r="L1229" i="1"/>
  <c r="L1230" i="1"/>
  <c r="L1231" i="1"/>
  <c r="I1229" i="1"/>
  <c r="I1230" i="1"/>
  <c r="I1231" i="1"/>
  <c r="N1227" i="1"/>
  <c r="M1227" i="1"/>
  <c r="K1227" i="1"/>
  <c r="J1227" i="1"/>
  <c r="H1227" i="1"/>
  <c r="G1227" i="1"/>
  <c r="I1218" i="1"/>
  <c r="I1028" i="1"/>
  <c r="I1027" i="1"/>
  <c r="H1027" i="1"/>
  <c r="O980" i="1"/>
  <c r="O981" i="1"/>
  <c r="O982" i="1"/>
  <c r="L980" i="1"/>
  <c r="L981" i="1"/>
  <c r="L982" i="1"/>
  <c r="N978" i="1"/>
  <c r="M978" i="1"/>
  <c r="L978" i="1"/>
  <c r="K978" i="1"/>
  <c r="J978" i="1"/>
  <c r="H978" i="1"/>
  <c r="G978" i="1"/>
  <c r="L979" i="1"/>
  <c r="K961" i="1"/>
  <c r="K960" i="1"/>
  <c r="K959" i="1"/>
  <c r="O966" i="1"/>
  <c r="O967" i="1"/>
  <c r="O965" i="1"/>
  <c r="G964" i="1"/>
  <c r="J964" i="1"/>
  <c r="J960" i="1"/>
  <c r="N964" i="1"/>
  <c r="M964" i="1"/>
  <c r="M960" i="1"/>
  <c r="K964" i="1"/>
  <c r="L966" i="1"/>
  <c r="L967" i="1"/>
  <c r="L964" i="1"/>
  <c r="L965" i="1"/>
  <c r="I967" i="1"/>
  <c r="I1392" i="1"/>
  <c r="N961" i="1"/>
  <c r="H961" i="1"/>
  <c r="O963" i="1"/>
  <c r="O962" i="1"/>
  <c r="O961" i="1"/>
  <c r="L963" i="1"/>
  <c r="L962" i="1"/>
  <c r="I962" i="1"/>
  <c r="I961" i="1"/>
  <c r="L954" i="1"/>
  <c r="I953" i="1"/>
  <c r="I854" i="1"/>
  <c r="I851" i="1"/>
  <c r="I850" i="1"/>
  <c r="I849" i="1"/>
  <c r="I853" i="1"/>
  <c r="H851" i="1"/>
  <c r="H850" i="1"/>
  <c r="H849" i="1"/>
  <c r="I729" i="1"/>
  <c r="I728" i="1"/>
  <c r="H728" i="1"/>
  <c r="O720" i="1"/>
  <c r="O721" i="1"/>
  <c r="L720" i="1"/>
  <c r="L721" i="1"/>
  <c r="L719" i="1"/>
  <c r="L718" i="1"/>
  <c r="N719" i="1"/>
  <c r="M719" i="1"/>
  <c r="K719" i="1"/>
  <c r="J719" i="1"/>
  <c r="J718" i="1"/>
  <c r="H719" i="1"/>
  <c r="H718" i="1"/>
  <c r="O1587" i="1"/>
  <c r="L1587" i="1"/>
  <c r="I1587" i="1"/>
  <c r="O1586" i="1"/>
  <c r="L1586" i="1"/>
  <c r="I1586" i="1"/>
  <c r="N1613" i="1"/>
  <c r="O1613" i="1"/>
  <c r="K1613" i="1"/>
  <c r="L1613" i="1"/>
  <c r="N1612" i="1"/>
  <c r="N1611" i="1"/>
  <c r="N1610" i="1"/>
  <c r="O1612" i="1"/>
  <c r="K1612" i="1"/>
  <c r="N999" i="1"/>
  <c r="O999" i="1"/>
  <c r="K999" i="1"/>
  <c r="K998" i="1"/>
  <c r="N972" i="1"/>
  <c r="O972" i="1"/>
  <c r="O971" i="1"/>
  <c r="K972" i="1"/>
  <c r="L972" i="1"/>
  <c r="N867" i="1"/>
  <c r="K867" i="1"/>
  <c r="N862" i="1"/>
  <c r="N859" i="1"/>
  <c r="K862" i="1"/>
  <c r="L862" i="1"/>
  <c r="H862" i="1"/>
  <c r="N860" i="1"/>
  <c r="O860" i="1"/>
  <c r="K860" i="1"/>
  <c r="N822" i="1"/>
  <c r="K822" i="1"/>
  <c r="N1238" i="1"/>
  <c r="K1238" i="1"/>
  <c r="L1238" i="1"/>
  <c r="N1222" i="1"/>
  <c r="K1222" i="1"/>
  <c r="N1211" i="1"/>
  <c r="K1211" i="1"/>
  <c r="N1190" i="1"/>
  <c r="K1190" i="1"/>
  <c r="N1188" i="1"/>
  <c r="K1188" i="1"/>
  <c r="H804" i="1"/>
  <c r="H803" i="1"/>
  <c r="I805" i="1"/>
  <c r="I804" i="1"/>
  <c r="I803" i="1"/>
  <c r="O775" i="1"/>
  <c r="L775" i="1"/>
  <c r="L773" i="1"/>
  <c r="L772" i="1"/>
  <c r="L771" i="1"/>
  <c r="N773" i="1"/>
  <c r="N772" i="1"/>
  <c r="K773" i="1"/>
  <c r="I704" i="1"/>
  <c r="H608" i="1"/>
  <c r="I609" i="1"/>
  <c r="I608" i="1"/>
  <c r="I573" i="1"/>
  <c r="H563" i="1"/>
  <c r="I569" i="1"/>
  <c r="O285" i="1"/>
  <c r="O284" i="1"/>
  <c r="O283" i="1"/>
  <c r="N284" i="1"/>
  <c r="N283" i="1"/>
  <c r="L285" i="1"/>
  <c r="L284" i="1"/>
  <c r="K284" i="1"/>
  <c r="K283" i="1"/>
  <c r="L283" i="1"/>
  <c r="I285" i="1"/>
  <c r="I284" i="1"/>
  <c r="I283" i="1"/>
  <c r="H284" i="1"/>
  <c r="H283" i="1"/>
  <c r="O1556" i="1"/>
  <c r="O1555" i="1"/>
  <c r="N1552" i="1"/>
  <c r="N1547" i="1"/>
  <c r="L1556" i="1"/>
  <c r="L1555" i="1"/>
  <c r="K1552" i="1"/>
  <c r="I1556" i="1"/>
  <c r="I1555" i="1"/>
  <c r="H1552" i="1"/>
  <c r="I1809" i="1"/>
  <c r="I1806" i="1"/>
  <c r="N1025" i="1"/>
  <c r="N1024" i="1"/>
  <c r="K1025" i="1"/>
  <c r="K1024" i="1"/>
  <c r="H236" i="1"/>
  <c r="H235" i="1"/>
  <c r="I237" i="1"/>
  <c r="I236" i="1"/>
  <c r="I235" i="1"/>
  <c r="K1245" i="1"/>
  <c r="H1245" i="1"/>
  <c r="L1247" i="1"/>
  <c r="L1246" i="1"/>
  <c r="I1247" i="1"/>
  <c r="I1246" i="1"/>
  <c r="K1239" i="1"/>
  <c r="H1239" i="1"/>
  <c r="L1242" i="1"/>
  <c r="I1242" i="1"/>
  <c r="O1970" i="1"/>
  <c r="N1970" i="1"/>
  <c r="O1969" i="1"/>
  <c r="O1968" i="1"/>
  <c r="N1968" i="1"/>
  <c r="N1967" i="1"/>
  <c r="O1964" i="1"/>
  <c r="O1963" i="1"/>
  <c r="N1964" i="1"/>
  <c r="N1963" i="1"/>
  <c r="O1962" i="1"/>
  <c r="N1961" i="1"/>
  <c r="N1960" i="1"/>
  <c r="N1959" i="1"/>
  <c r="O1957" i="1"/>
  <c r="O1956" i="1"/>
  <c r="O1955" i="1"/>
  <c r="O1954" i="1"/>
  <c r="O1953" i="1"/>
  <c r="N1956" i="1"/>
  <c r="N1955" i="1"/>
  <c r="N1954" i="1"/>
  <c r="N1953" i="1"/>
  <c r="O1952" i="1"/>
  <c r="O1950" i="1"/>
  <c r="O1949" i="1"/>
  <c r="O1948" i="1"/>
  <c r="O1947" i="1"/>
  <c r="O1951" i="1"/>
  <c r="N1950" i="1"/>
  <c r="N1949" i="1"/>
  <c r="N1948" i="1"/>
  <c r="N1947" i="1"/>
  <c r="O1946" i="1"/>
  <c r="O1945" i="1"/>
  <c r="O1942" i="1"/>
  <c r="O1941" i="1"/>
  <c r="O1940" i="1"/>
  <c r="O1932" i="1"/>
  <c r="N1945" i="1"/>
  <c r="N1942" i="1"/>
  <c r="N1941" i="1"/>
  <c r="O1944" i="1"/>
  <c r="O1943" i="1"/>
  <c r="N1943" i="1"/>
  <c r="N1940" i="1"/>
  <c r="O1937" i="1"/>
  <c r="O1936" i="1"/>
  <c r="O1935" i="1"/>
  <c r="O1934" i="1"/>
  <c r="O1933" i="1"/>
  <c r="N1936" i="1"/>
  <c r="N1935" i="1"/>
  <c r="N1934" i="1"/>
  <c r="N1933" i="1"/>
  <c r="O1930" i="1"/>
  <c r="O1929" i="1"/>
  <c r="N1930" i="1"/>
  <c r="N1929" i="1"/>
  <c r="O1927" i="1"/>
  <c r="O1925" i="1"/>
  <c r="O1924" i="1"/>
  <c r="O1923" i="1"/>
  <c r="N1925" i="1"/>
  <c r="N1924" i="1"/>
  <c r="N1923" i="1"/>
  <c r="O1922" i="1"/>
  <c r="O1921" i="1"/>
  <c r="O1920" i="1"/>
  <c r="N1918" i="1"/>
  <c r="N1917" i="1"/>
  <c r="O1900" i="1"/>
  <c r="O1899" i="1"/>
  <c r="N1899" i="1"/>
  <c r="O1898" i="1"/>
  <c r="O1896" i="1"/>
  <c r="N1896" i="1"/>
  <c r="O1895" i="1"/>
  <c r="O1894" i="1"/>
  <c r="N1894" i="1"/>
  <c r="O1893" i="1"/>
  <c r="O1892" i="1"/>
  <c r="O1887" i="1"/>
  <c r="O1890" i="1"/>
  <c r="O1889" i="1"/>
  <c r="N1887" i="1"/>
  <c r="O1885" i="1"/>
  <c r="O1883" i="1"/>
  <c r="O1882" i="1"/>
  <c r="O1881" i="1"/>
  <c r="O1884" i="1"/>
  <c r="N1883" i="1"/>
  <c r="N1882" i="1"/>
  <c r="N1881" i="1"/>
  <c r="O1879" i="1"/>
  <c r="O1878" i="1"/>
  <c r="N1878" i="1"/>
  <c r="O1876" i="1"/>
  <c r="N1876" i="1"/>
  <c r="O1873" i="1"/>
  <c r="N1873" i="1"/>
  <c r="O1870" i="1"/>
  <c r="N1870" i="1"/>
  <c r="O1867" i="1"/>
  <c r="O1866" i="1"/>
  <c r="O1865" i="1"/>
  <c r="N1866" i="1"/>
  <c r="N1865" i="1"/>
  <c r="O1862" i="1"/>
  <c r="N1862" i="1"/>
  <c r="O1852" i="1"/>
  <c r="O1851" i="1"/>
  <c r="O1850" i="1"/>
  <c r="O1849" i="1"/>
  <c r="N1851" i="1"/>
  <c r="N1850" i="1"/>
  <c r="N1849" i="1"/>
  <c r="O1847" i="1"/>
  <c r="O1846" i="1"/>
  <c r="O1845" i="1"/>
  <c r="O1844" i="1"/>
  <c r="O1843" i="1"/>
  <c r="O1842" i="1"/>
  <c r="N1845" i="1"/>
  <c r="N1844" i="1"/>
  <c r="N1843" i="1"/>
  <c r="N1842" i="1"/>
  <c r="O1837" i="1"/>
  <c r="O1836" i="1"/>
  <c r="O1835" i="1"/>
  <c r="O1834" i="1"/>
  <c r="N1836" i="1"/>
  <c r="N1835" i="1"/>
  <c r="N1834" i="1"/>
  <c r="O1833" i="1"/>
  <c r="O1832" i="1"/>
  <c r="N1832" i="1"/>
  <c r="O1831" i="1"/>
  <c r="O1830" i="1"/>
  <c r="N1830" i="1"/>
  <c r="O1829" i="1"/>
  <c r="O1828" i="1"/>
  <c r="N1828" i="1"/>
  <c r="O1827" i="1"/>
  <c r="O1826" i="1"/>
  <c r="N1826" i="1"/>
  <c r="O1825" i="1"/>
  <c r="O1824" i="1"/>
  <c r="N1824" i="1"/>
  <c r="O1823" i="1"/>
  <c r="O1822" i="1"/>
  <c r="N1822" i="1"/>
  <c r="O1821" i="1"/>
  <c r="O1820" i="1"/>
  <c r="O1819" i="1"/>
  <c r="N1818" i="1"/>
  <c r="O1815" i="1"/>
  <c r="N1815" i="1"/>
  <c r="O1812" i="1"/>
  <c r="N1812" i="1"/>
  <c r="N1811" i="1"/>
  <c r="O1801" i="1"/>
  <c r="O1800" i="1"/>
  <c r="N1800" i="1"/>
  <c r="O1798" i="1"/>
  <c r="O1797" i="1"/>
  <c r="N1798" i="1"/>
  <c r="N1797" i="1"/>
  <c r="O1796" i="1"/>
  <c r="O1795" i="1"/>
  <c r="N1796" i="1"/>
  <c r="N1795" i="1"/>
  <c r="O1794" i="1"/>
  <c r="O1793" i="1"/>
  <c r="O1792" i="1"/>
  <c r="N1793" i="1"/>
  <c r="N1792" i="1"/>
  <c r="O1788" i="1"/>
  <c r="O1787" i="1"/>
  <c r="O1786" i="1"/>
  <c r="N1785" i="1"/>
  <c r="N1784" i="1"/>
  <c r="N1783" i="1"/>
  <c r="O1782" i="1"/>
  <c r="O1781" i="1"/>
  <c r="N1781" i="1"/>
  <c r="O1780" i="1"/>
  <c r="O1779" i="1"/>
  <c r="O1778" i="1"/>
  <c r="O1777" i="1"/>
  <c r="O1776" i="1"/>
  <c r="O1774" i="1"/>
  <c r="N1774" i="1"/>
  <c r="O1773" i="1"/>
  <c r="O1772" i="1"/>
  <c r="O1771" i="1"/>
  <c r="O1770" i="1"/>
  <c r="N1766" i="1"/>
  <c r="N1765" i="1"/>
  <c r="N1764" i="1"/>
  <c r="O1763" i="1"/>
  <c r="O1762" i="1"/>
  <c r="O1761" i="1"/>
  <c r="O1760" i="1"/>
  <c r="N1762" i="1"/>
  <c r="N1761" i="1"/>
  <c r="N1760" i="1"/>
  <c r="O1755" i="1"/>
  <c r="O1754" i="1"/>
  <c r="N1754" i="1"/>
  <c r="O1753" i="1"/>
  <c r="O1752" i="1"/>
  <c r="N1752" i="1"/>
  <c r="N1751" i="1"/>
  <c r="N1750" i="1"/>
  <c r="O1748" i="1"/>
  <c r="N1747" i="1"/>
  <c r="N1746" i="1"/>
  <c r="N1745" i="1"/>
  <c r="O1744" i="1"/>
  <c r="O1742" i="1"/>
  <c r="O1741" i="1"/>
  <c r="N1742" i="1"/>
  <c r="N1741" i="1"/>
  <c r="O1740" i="1"/>
  <c r="O1739" i="1"/>
  <c r="O1738" i="1"/>
  <c r="N1739" i="1"/>
  <c r="N1738" i="1"/>
  <c r="N1737" i="1"/>
  <c r="O1736" i="1"/>
  <c r="O1735" i="1"/>
  <c r="O1734" i="1"/>
  <c r="O1733" i="1"/>
  <c r="N1735" i="1"/>
  <c r="N1734" i="1"/>
  <c r="N1733" i="1"/>
  <c r="O1728" i="1"/>
  <c r="O1727" i="1"/>
  <c r="O1726" i="1"/>
  <c r="O1725" i="1"/>
  <c r="O1721" i="1"/>
  <c r="O1720" i="1"/>
  <c r="O1719" i="1"/>
  <c r="O1707" i="1"/>
  <c r="N1704" i="1"/>
  <c r="N1703" i="1"/>
  <c r="O1702" i="1"/>
  <c r="O1701" i="1"/>
  <c r="O1700" i="1"/>
  <c r="N1700" i="1"/>
  <c r="O1697" i="1"/>
  <c r="O1696" i="1"/>
  <c r="O1695" i="1"/>
  <c r="O1694" i="1"/>
  <c r="O1693" i="1"/>
  <c r="O1692" i="1"/>
  <c r="O1691" i="1"/>
  <c r="N1689" i="1"/>
  <c r="O1687" i="1"/>
  <c r="O1686" i="1"/>
  <c r="O1685" i="1"/>
  <c r="O1684" i="1"/>
  <c r="N1685" i="1"/>
  <c r="N1684" i="1"/>
  <c r="O1683" i="1"/>
  <c r="O1682" i="1"/>
  <c r="N1682" i="1"/>
  <c r="O1681" i="1"/>
  <c r="O1676" i="1"/>
  <c r="N1676" i="1"/>
  <c r="N1632" i="1"/>
  <c r="O1675" i="1"/>
  <c r="O1674" i="1"/>
  <c r="O1673" i="1"/>
  <c r="O1672" i="1"/>
  <c r="O1671" i="1"/>
  <c r="O1670" i="1"/>
  <c r="O1669" i="1"/>
  <c r="O1668" i="1"/>
  <c r="O1667" i="1"/>
  <c r="O1666" i="1"/>
  <c r="O1665" i="1"/>
  <c r="O1664" i="1"/>
  <c r="O1663" i="1"/>
  <c r="O1662" i="1"/>
  <c r="O1661" i="1"/>
  <c r="O1660" i="1"/>
  <c r="O1659" i="1"/>
  <c r="O1658" i="1"/>
  <c r="O1657" i="1"/>
  <c r="O1656" i="1"/>
  <c r="O1655" i="1"/>
  <c r="O1654" i="1"/>
  <c r="O1653" i="1"/>
  <c r="O1652" i="1"/>
  <c r="O1651" i="1"/>
  <c r="O1650" i="1"/>
  <c r="O1649" i="1"/>
  <c r="O1648" i="1"/>
  <c r="O1647" i="1"/>
  <c r="N1646" i="1"/>
  <c r="O1645" i="1"/>
  <c r="O1644" i="1"/>
  <c r="O1643" i="1"/>
  <c r="O1642" i="1"/>
  <c r="O1641" i="1"/>
  <c r="O1640" i="1"/>
  <c r="O1639" i="1"/>
  <c r="O1638" i="1"/>
  <c r="O1637" i="1"/>
  <c r="O1636" i="1"/>
  <c r="O1635" i="1"/>
  <c r="N1633" i="1"/>
  <c r="O1630" i="1"/>
  <c r="O1629" i="1"/>
  <c r="O1628" i="1"/>
  <c r="N1629" i="1"/>
  <c r="N1628" i="1"/>
  <c r="N1625" i="1"/>
  <c r="O1627" i="1"/>
  <c r="O1626" i="1"/>
  <c r="O1625" i="1"/>
  <c r="N1626" i="1"/>
  <c r="O1624" i="1"/>
  <c r="O1623" i="1"/>
  <c r="N1622" i="1"/>
  <c r="O1621" i="1"/>
  <c r="O1620" i="1"/>
  <c r="N1620" i="1"/>
  <c r="N1619" i="1"/>
  <c r="O1618" i="1"/>
  <c r="O1617" i="1"/>
  <c r="O1616" i="1"/>
  <c r="N1617" i="1"/>
  <c r="N1616" i="1"/>
  <c r="N1615" i="1"/>
  <c r="O1609" i="1"/>
  <c r="O1608" i="1"/>
  <c r="N1608" i="1"/>
  <c r="O1607" i="1"/>
  <c r="O1606" i="1"/>
  <c r="O1605" i="1"/>
  <c r="O1604" i="1"/>
  <c r="O1603" i="1"/>
  <c r="O1602" i="1"/>
  <c r="N1601" i="1"/>
  <c r="N1600" i="1"/>
  <c r="O1597" i="1"/>
  <c r="O1596" i="1"/>
  <c r="O1595" i="1"/>
  <c r="O1594" i="1"/>
  <c r="N1596" i="1"/>
  <c r="N1595" i="1"/>
  <c r="N1594" i="1"/>
  <c r="O1593" i="1"/>
  <c r="O1592" i="1"/>
  <c r="O1591" i="1"/>
  <c r="O1590" i="1"/>
  <c r="N1592" i="1"/>
  <c r="N1591" i="1"/>
  <c r="N1590" i="1"/>
  <c r="O1585" i="1"/>
  <c r="N1584" i="1"/>
  <c r="O1583" i="1"/>
  <c r="O1582" i="1"/>
  <c r="N1580" i="1"/>
  <c r="O1578" i="1"/>
  <c r="O1577" i="1"/>
  <c r="N1577" i="1"/>
  <c r="O1574" i="1"/>
  <c r="N1574" i="1"/>
  <c r="O1568" i="1"/>
  <c r="N1568" i="1"/>
  <c r="O1567" i="1"/>
  <c r="O1566" i="1"/>
  <c r="O1565" i="1"/>
  <c r="O1564" i="1"/>
  <c r="N1563" i="1"/>
  <c r="N1562" i="1"/>
  <c r="N1561" i="1"/>
  <c r="O1560" i="1"/>
  <c r="O1558" i="1"/>
  <c r="O1557" i="1"/>
  <c r="N1558" i="1"/>
  <c r="N1557" i="1"/>
  <c r="O1553" i="1"/>
  <c r="O1551" i="1"/>
  <c r="O1550" i="1"/>
  <c r="N1550" i="1"/>
  <c r="O1549" i="1"/>
  <c r="O1548" i="1"/>
  <c r="N1548" i="1"/>
  <c r="O1543" i="1"/>
  <c r="O1542" i="1"/>
  <c r="O1541" i="1"/>
  <c r="N1542" i="1"/>
  <c r="N1541" i="1"/>
  <c r="O1534" i="1"/>
  <c r="O1533" i="1"/>
  <c r="N1527" i="1"/>
  <c r="N1526" i="1"/>
  <c r="O1523" i="1"/>
  <c r="N1523" i="1"/>
  <c r="O1522" i="1"/>
  <c r="O1521" i="1"/>
  <c r="O1520" i="1"/>
  <c r="N1521" i="1"/>
  <c r="N1520" i="1"/>
  <c r="O1519" i="1"/>
  <c r="O1518" i="1"/>
  <c r="O1517" i="1"/>
  <c r="N1518" i="1"/>
  <c r="N1517" i="1"/>
  <c r="O1515" i="1"/>
  <c r="O1514" i="1"/>
  <c r="O1513" i="1"/>
  <c r="O1512" i="1"/>
  <c r="N1514" i="1"/>
  <c r="N1513" i="1"/>
  <c r="N1512" i="1"/>
  <c r="O1509" i="1"/>
  <c r="N1509" i="1"/>
  <c r="O1508" i="1"/>
  <c r="O1507" i="1"/>
  <c r="O1506" i="1"/>
  <c r="O1505" i="1"/>
  <c r="N1504" i="1"/>
  <c r="N1503" i="1"/>
  <c r="N1502" i="1"/>
  <c r="O1500" i="1"/>
  <c r="O1499" i="1"/>
  <c r="N1499" i="1"/>
  <c r="O1498" i="1"/>
  <c r="O1497" i="1"/>
  <c r="O1496" i="1"/>
  <c r="N1497" i="1"/>
  <c r="N1496" i="1"/>
  <c r="O1489" i="1"/>
  <c r="O1488" i="1"/>
  <c r="O1487" i="1"/>
  <c r="O1486" i="1"/>
  <c r="N1485" i="1"/>
  <c r="N1484" i="1"/>
  <c r="N1483" i="1"/>
  <c r="O1481" i="1"/>
  <c r="O1478" i="1"/>
  <c r="N1481" i="1"/>
  <c r="N1478" i="1"/>
  <c r="N1473" i="1"/>
  <c r="N1472" i="1"/>
  <c r="O1477" i="1"/>
  <c r="O1470" i="1"/>
  <c r="N1470" i="1"/>
  <c r="O1469" i="1"/>
  <c r="O1468" i="1"/>
  <c r="O1467" i="1"/>
  <c r="O1462" i="1"/>
  <c r="N1468" i="1"/>
  <c r="O1461" i="1"/>
  <c r="O1460" i="1"/>
  <c r="O1459" i="1"/>
  <c r="N1460" i="1"/>
  <c r="N1459" i="1"/>
  <c r="O1458" i="1"/>
  <c r="O1457" i="1"/>
  <c r="N1457" i="1"/>
  <c r="O1455" i="1"/>
  <c r="N1455" i="1"/>
  <c r="O1451" i="1"/>
  <c r="N1451" i="1"/>
  <c r="O1450" i="1"/>
  <c r="O1449" i="1"/>
  <c r="N1449" i="1"/>
  <c r="O1447" i="1"/>
  <c r="O1446" i="1"/>
  <c r="O1445" i="1"/>
  <c r="N1446" i="1"/>
  <c r="O1443" i="1"/>
  <c r="O1442" i="1"/>
  <c r="N1443" i="1"/>
  <c r="N1442" i="1"/>
  <c r="O1439" i="1"/>
  <c r="O1438" i="1"/>
  <c r="O1437" i="1"/>
  <c r="N1438" i="1"/>
  <c r="N1437" i="1"/>
  <c r="O1436" i="1"/>
  <c r="O1435" i="1"/>
  <c r="O1434" i="1"/>
  <c r="N1435" i="1"/>
  <c r="N1434" i="1"/>
  <c r="O1433" i="1"/>
  <c r="O1432" i="1"/>
  <c r="N1432" i="1"/>
  <c r="O1430" i="1"/>
  <c r="N1430" i="1"/>
  <c r="O1424" i="1"/>
  <c r="O1423" i="1"/>
  <c r="N1424" i="1"/>
  <c r="N1423" i="1"/>
  <c r="O1421" i="1"/>
  <c r="O1420" i="1"/>
  <c r="O1419" i="1"/>
  <c r="N1421" i="1"/>
  <c r="N1420" i="1"/>
  <c r="N1419" i="1"/>
  <c r="O1410" i="1"/>
  <c r="N1410" i="1"/>
  <c r="O1409" i="1"/>
  <c r="O1408" i="1"/>
  <c r="O1407" i="1"/>
  <c r="O1406" i="1"/>
  <c r="N1405" i="1"/>
  <c r="N1404" i="1"/>
  <c r="N1403" i="1"/>
  <c r="O1401" i="1"/>
  <c r="N1401" i="1"/>
  <c r="O1399" i="1"/>
  <c r="N1399" i="1"/>
  <c r="O1397" i="1"/>
  <c r="O1396" i="1"/>
  <c r="O1395" i="1"/>
  <c r="N1396" i="1"/>
  <c r="N1395" i="1"/>
  <c r="O1388" i="1"/>
  <c r="N1388" i="1"/>
  <c r="O1387" i="1"/>
  <c r="O1386" i="1"/>
  <c r="N1386" i="1"/>
  <c r="O1385" i="1"/>
  <c r="O1384" i="1"/>
  <c r="N1384" i="1"/>
  <c r="O1383" i="1"/>
  <c r="O1382" i="1"/>
  <c r="N1382" i="1"/>
  <c r="O1381" i="1"/>
  <c r="O1380" i="1"/>
  <c r="N1380" i="1"/>
  <c r="O1378" i="1"/>
  <c r="O1376" i="1"/>
  <c r="N1376" i="1"/>
  <c r="O1372" i="1"/>
  <c r="O1371" i="1"/>
  <c r="O1370" i="1"/>
  <c r="N1368" i="1"/>
  <c r="O1366" i="1"/>
  <c r="N1366" i="1"/>
  <c r="O1365" i="1"/>
  <c r="O1363" i="1"/>
  <c r="O1364" i="1"/>
  <c r="N1363" i="1"/>
  <c r="O1358" i="1"/>
  <c r="N1358" i="1"/>
  <c r="O1357" i="1"/>
  <c r="O1355" i="1"/>
  <c r="O1354" i="1"/>
  <c r="N1354" i="1"/>
  <c r="O1352" i="1"/>
  <c r="O1351" i="1"/>
  <c r="N1351" i="1"/>
  <c r="O1350" i="1"/>
  <c r="O1348" i="1"/>
  <c r="N1348" i="1"/>
  <c r="N1339" i="1"/>
  <c r="O1337" i="1"/>
  <c r="O1336" i="1"/>
  <c r="N1335" i="1"/>
  <c r="N1334" i="1"/>
  <c r="N1333" i="1"/>
  <c r="O1326" i="1"/>
  <c r="O1325" i="1"/>
  <c r="O1324" i="1"/>
  <c r="N1326" i="1"/>
  <c r="N1325" i="1"/>
  <c r="N1324" i="1"/>
  <c r="O1321" i="1"/>
  <c r="O1320" i="1"/>
  <c r="O1319" i="1"/>
  <c r="N1321" i="1"/>
  <c r="N1320" i="1"/>
  <c r="N1319" i="1"/>
  <c r="O1318" i="1"/>
  <c r="O1317" i="1"/>
  <c r="N1317" i="1"/>
  <c r="O1316" i="1"/>
  <c r="O1315" i="1"/>
  <c r="O1314" i="1"/>
  <c r="O1313" i="1"/>
  <c r="O1312" i="1"/>
  <c r="O1311" i="1"/>
  <c r="N1310" i="1"/>
  <c r="N1309" i="1"/>
  <c r="O1305" i="1"/>
  <c r="O1304" i="1"/>
  <c r="N1304" i="1"/>
  <c r="O1303" i="1"/>
  <c r="O1302" i="1"/>
  <c r="N1302" i="1"/>
  <c r="O1300" i="1"/>
  <c r="O1299" i="1"/>
  <c r="O1298" i="1"/>
  <c r="O1297" i="1"/>
  <c r="O1296" i="1"/>
  <c r="O1295" i="1"/>
  <c r="O1293" i="1"/>
  <c r="N1293" i="1"/>
  <c r="O1291" i="1"/>
  <c r="N1291" i="1"/>
  <c r="N1286" i="1"/>
  <c r="O1289" i="1"/>
  <c r="N1289" i="1"/>
  <c r="O1287" i="1"/>
  <c r="O1286" i="1"/>
  <c r="N1287" i="1"/>
  <c r="O1283" i="1"/>
  <c r="O1282" i="1"/>
  <c r="N1282" i="1"/>
  <c r="O1279" i="1"/>
  <c r="N1279" i="1"/>
  <c r="O1273" i="1"/>
  <c r="O1272" i="1"/>
  <c r="O1271" i="1"/>
  <c r="N1273" i="1"/>
  <c r="N1272" i="1"/>
  <c r="N1271" i="1"/>
  <c r="O1270" i="1"/>
  <c r="O1269" i="1"/>
  <c r="O1268" i="1"/>
  <c r="O1267" i="1"/>
  <c r="O1266" i="1"/>
  <c r="N1268" i="1"/>
  <c r="N1267" i="1"/>
  <c r="N1266" i="1"/>
  <c r="O1263" i="1"/>
  <c r="O1262" i="1"/>
  <c r="N1262" i="1"/>
  <c r="O1260" i="1"/>
  <c r="O1259" i="1"/>
  <c r="O1258" i="1"/>
  <c r="N1254" i="1"/>
  <c r="O1253" i="1"/>
  <c r="O1252" i="1"/>
  <c r="N1252" i="1"/>
  <c r="O1250" i="1"/>
  <c r="O1249" i="1"/>
  <c r="N1249" i="1"/>
  <c r="N1245" i="1"/>
  <c r="O1244" i="1"/>
  <c r="O1243" i="1"/>
  <c r="N1243" i="1"/>
  <c r="O1241" i="1"/>
  <c r="O1239" i="1"/>
  <c r="N1239" i="1"/>
  <c r="O1235" i="1"/>
  <c r="O1233" i="1"/>
  <c r="O1232" i="1"/>
  <c r="O1234" i="1"/>
  <c r="N1233" i="1"/>
  <c r="N1232" i="1"/>
  <c r="O1226" i="1"/>
  <c r="O1225" i="1"/>
  <c r="N1225" i="1"/>
  <c r="O1224" i="1"/>
  <c r="O1223" i="1"/>
  <c r="N1223" i="1"/>
  <c r="O1222" i="1"/>
  <c r="O1221" i="1"/>
  <c r="N1221" i="1"/>
  <c r="O1214" i="1"/>
  <c r="N1214" i="1"/>
  <c r="O1213" i="1"/>
  <c r="O1212" i="1"/>
  <c r="N1212" i="1"/>
  <c r="O1208" i="1"/>
  <c r="O1207" i="1"/>
  <c r="N1207" i="1"/>
  <c r="O1205" i="1"/>
  <c r="N1205" i="1"/>
  <c r="O1204" i="1"/>
  <c r="O1202" i="1"/>
  <c r="O1203" i="1"/>
  <c r="N1202" i="1"/>
  <c r="O1201" i="1"/>
  <c r="O1198" i="1"/>
  <c r="N1198" i="1"/>
  <c r="O1197" i="1"/>
  <c r="O1196" i="1"/>
  <c r="O1195" i="1"/>
  <c r="O1194" i="1"/>
  <c r="O1193" i="1"/>
  <c r="N1192" i="1"/>
  <c r="O1191" i="1"/>
  <c r="O1190" i="1"/>
  <c r="O1189" i="1"/>
  <c r="O1184" i="1"/>
  <c r="O1183" i="1"/>
  <c r="N1182" i="1"/>
  <c r="N1175" i="1"/>
  <c r="N1174" i="1"/>
  <c r="O1171" i="1"/>
  <c r="O1169" i="1"/>
  <c r="O1170" i="1"/>
  <c r="O1168" i="1"/>
  <c r="N1169" i="1"/>
  <c r="N1168" i="1"/>
  <c r="N1159" i="1"/>
  <c r="O1167" i="1"/>
  <c r="O1166" i="1"/>
  <c r="N1166" i="1"/>
  <c r="O1165" i="1"/>
  <c r="O1164" i="1"/>
  <c r="N1164" i="1"/>
  <c r="N1163" i="1"/>
  <c r="O1162" i="1"/>
  <c r="O1161" i="1"/>
  <c r="O1160" i="1"/>
  <c r="N1161" i="1"/>
  <c r="N1160" i="1"/>
  <c r="O1158" i="1"/>
  <c r="O1157" i="1"/>
  <c r="O1156" i="1"/>
  <c r="O1155" i="1"/>
  <c r="N1157" i="1"/>
  <c r="N1156" i="1"/>
  <c r="N1155" i="1"/>
  <c r="O1153" i="1"/>
  <c r="O1152" i="1"/>
  <c r="O1151" i="1"/>
  <c r="N1153" i="1"/>
  <c r="N1152" i="1"/>
  <c r="N1151" i="1"/>
  <c r="O1150" i="1"/>
  <c r="O1149" i="1"/>
  <c r="O1148" i="1"/>
  <c r="O1147" i="1"/>
  <c r="N1146" i="1"/>
  <c r="O1144" i="1"/>
  <c r="O1143" i="1"/>
  <c r="O1141" i="1"/>
  <c r="O1142" i="1"/>
  <c r="N1141" i="1"/>
  <c r="O1138" i="1"/>
  <c r="N1138" i="1"/>
  <c r="O1136" i="1"/>
  <c r="N1136" i="1"/>
  <c r="O1135" i="1"/>
  <c r="O1134" i="1"/>
  <c r="O1133" i="1"/>
  <c r="N1132" i="1"/>
  <c r="O1130" i="1"/>
  <c r="O1127" i="1"/>
  <c r="O1129" i="1"/>
  <c r="N1127" i="1"/>
  <c r="O1126" i="1"/>
  <c r="O1125" i="1"/>
  <c r="N1125" i="1"/>
  <c r="N1124" i="1"/>
  <c r="O1122" i="1"/>
  <c r="O1121" i="1"/>
  <c r="O1120" i="1"/>
  <c r="N1121" i="1"/>
  <c r="N1120" i="1"/>
  <c r="O1119" i="1"/>
  <c r="O1118" i="1"/>
  <c r="O1117" i="1"/>
  <c r="O1116" i="1"/>
  <c r="N1117" i="1"/>
  <c r="N1116" i="1"/>
  <c r="N1115" i="1"/>
  <c r="O1113" i="1"/>
  <c r="O1110" i="1"/>
  <c r="O1109" i="1"/>
  <c r="O1108" i="1"/>
  <c r="O1112" i="1"/>
  <c r="O1111" i="1"/>
  <c r="N1111" i="1"/>
  <c r="N1110" i="1"/>
  <c r="N1109" i="1"/>
  <c r="N1108" i="1"/>
  <c r="O1104" i="1"/>
  <c r="O1102" i="1"/>
  <c r="O1103" i="1"/>
  <c r="N1102" i="1"/>
  <c r="O1101" i="1"/>
  <c r="O1100" i="1"/>
  <c r="N1100" i="1"/>
  <c r="O1098" i="1"/>
  <c r="O1097" i="1"/>
  <c r="N1097" i="1"/>
  <c r="O1096" i="1"/>
  <c r="O1095" i="1"/>
  <c r="O1094" i="1"/>
  <c r="N1091" i="1"/>
  <c r="O1089" i="1"/>
  <c r="O1087" i="1"/>
  <c r="N1087" i="1"/>
  <c r="O1085" i="1"/>
  <c r="O1084" i="1"/>
  <c r="O1083" i="1"/>
  <c r="N1082" i="1"/>
  <c r="N1081" i="1"/>
  <c r="O1078" i="1"/>
  <c r="O1077" i="1"/>
  <c r="O1076" i="1"/>
  <c r="O1075" i="1"/>
  <c r="N1075" i="1"/>
  <c r="O1074" i="1"/>
  <c r="O1073" i="1"/>
  <c r="O1072" i="1"/>
  <c r="O1071" i="1"/>
  <c r="N1070" i="1"/>
  <c r="O1065" i="1"/>
  <c r="N1065" i="1"/>
  <c r="O1064" i="1"/>
  <c r="O1063" i="1"/>
  <c r="O1062" i="1"/>
  <c r="N1060" i="1"/>
  <c r="N1059" i="1"/>
  <c r="N1058" i="1"/>
  <c r="O1053" i="1"/>
  <c r="N1053" i="1"/>
  <c r="O1052" i="1"/>
  <c r="O1050" i="1"/>
  <c r="O1045" i="1"/>
  <c r="N1050" i="1"/>
  <c r="O1049" i="1"/>
  <c r="O1048" i="1"/>
  <c r="O1047" i="1"/>
  <c r="O1046" i="1"/>
  <c r="N1048" i="1"/>
  <c r="N1047" i="1"/>
  <c r="O1044" i="1"/>
  <c r="O1043" i="1"/>
  <c r="O1042" i="1"/>
  <c r="N1043" i="1"/>
  <c r="N1042" i="1"/>
  <c r="O1041" i="1"/>
  <c r="O1039" i="1"/>
  <c r="O1038" i="1"/>
  <c r="N1039" i="1"/>
  <c r="N1038" i="1"/>
  <c r="O1037" i="1"/>
  <c r="O1036" i="1"/>
  <c r="O1035" i="1"/>
  <c r="N1036" i="1"/>
  <c r="N1035" i="1"/>
  <c r="O1032" i="1"/>
  <c r="O1031" i="1"/>
  <c r="O1030" i="1"/>
  <c r="N1031" i="1"/>
  <c r="N1030" i="1"/>
  <c r="O1026" i="1"/>
  <c r="O1022" i="1"/>
  <c r="N1022" i="1"/>
  <c r="N1021" i="1"/>
  <c r="N1020" i="1"/>
  <c r="O1018" i="1"/>
  <c r="O1016" i="1"/>
  <c r="N1016" i="1"/>
  <c r="O1015" i="1"/>
  <c r="O1013" i="1"/>
  <c r="O1012" i="1"/>
  <c r="O1010" i="1"/>
  <c r="O1009" i="1"/>
  <c r="O1007" i="1"/>
  <c r="N1007" i="1"/>
  <c r="O1005" i="1"/>
  <c r="N1005" i="1"/>
  <c r="O1003" i="1"/>
  <c r="O1002" i="1"/>
  <c r="O1001" i="1"/>
  <c r="N1001" i="1"/>
  <c r="O1000" i="1"/>
  <c r="O998" i="1"/>
  <c r="O995" i="1"/>
  <c r="O993" i="1"/>
  <c r="O992" i="1"/>
  <c r="O991" i="1"/>
  <c r="N993" i="1"/>
  <c r="N992" i="1"/>
  <c r="N991" i="1"/>
  <c r="O989" i="1"/>
  <c r="O988" i="1"/>
  <c r="O987" i="1"/>
  <c r="O986" i="1"/>
  <c r="N988" i="1"/>
  <c r="N987" i="1"/>
  <c r="N986" i="1"/>
  <c r="O977" i="1"/>
  <c r="O976" i="1"/>
  <c r="O975" i="1"/>
  <c r="N973" i="1"/>
  <c r="N971" i="1"/>
  <c r="O957" i="1"/>
  <c r="O956" i="1"/>
  <c r="O955" i="1"/>
  <c r="N957" i="1"/>
  <c r="N956" i="1"/>
  <c r="N955" i="1"/>
  <c r="O943" i="1"/>
  <c r="O942" i="1"/>
  <c r="O941" i="1"/>
  <c r="N943" i="1"/>
  <c r="N942" i="1"/>
  <c r="N941" i="1"/>
  <c r="O939" i="1"/>
  <c r="O938" i="1"/>
  <c r="O937" i="1"/>
  <c r="O936" i="1"/>
  <c r="N938" i="1"/>
  <c r="N937" i="1"/>
  <c r="N936" i="1"/>
  <c r="O934" i="1"/>
  <c r="N934" i="1"/>
  <c r="O932" i="1"/>
  <c r="N932" i="1"/>
  <c r="N931" i="1"/>
  <c r="N930" i="1"/>
  <c r="O916" i="1"/>
  <c r="O915" i="1"/>
  <c r="O914" i="1"/>
  <c r="N915" i="1"/>
  <c r="N914" i="1"/>
  <c r="O902" i="1"/>
  <c r="O899" i="1"/>
  <c r="O897" i="1"/>
  <c r="O896" i="1"/>
  <c r="O895" i="1"/>
  <c r="O894" i="1"/>
  <c r="O893" i="1"/>
  <c r="O892" i="1"/>
  <c r="O891" i="1"/>
  <c r="O890" i="1"/>
  <c r="O889" i="1"/>
  <c r="O888" i="1"/>
  <c r="O887" i="1"/>
  <c r="O886" i="1"/>
  <c r="O885" i="1"/>
  <c r="O884" i="1"/>
  <c r="N884" i="1"/>
  <c r="O883" i="1"/>
  <c r="O882" i="1"/>
  <c r="O881" i="1"/>
  <c r="N879" i="1"/>
  <c r="O874" i="1"/>
  <c r="N874" i="1"/>
  <c r="O873" i="1"/>
  <c r="O871" i="1"/>
  <c r="N871" i="1"/>
  <c r="O869" i="1"/>
  <c r="N869" i="1"/>
  <c r="O868" i="1"/>
  <c r="O867" i="1"/>
  <c r="O866" i="1"/>
  <c r="O865" i="1"/>
  <c r="O864" i="1"/>
  <c r="O863" i="1"/>
  <c r="O862" i="1"/>
  <c r="O861" i="1"/>
  <c r="O848" i="1"/>
  <c r="O847" i="1"/>
  <c r="O846" i="1"/>
  <c r="O845" i="1"/>
  <c r="N847" i="1"/>
  <c r="N846" i="1"/>
  <c r="N845" i="1"/>
  <c r="O844" i="1"/>
  <c r="O829" i="1"/>
  <c r="O828" i="1"/>
  <c r="O827" i="1"/>
  <c r="N825" i="1"/>
  <c r="O824" i="1"/>
  <c r="O823" i="1"/>
  <c r="N823" i="1"/>
  <c r="O822" i="1"/>
  <c r="O821" i="1"/>
  <c r="N821" i="1"/>
  <c r="O813" i="1"/>
  <c r="O812" i="1"/>
  <c r="N812" i="1"/>
  <c r="O811" i="1"/>
  <c r="O810" i="1"/>
  <c r="O809" i="1"/>
  <c r="N807" i="1"/>
  <c r="N806" i="1"/>
  <c r="N802" i="1"/>
  <c r="N801" i="1"/>
  <c r="O800" i="1"/>
  <c r="O799" i="1"/>
  <c r="O795" i="1"/>
  <c r="N799" i="1"/>
  <c r="O798" i="1"/>
  <c r="O797" i="1"/>
  <c r="O796" i="1"/>
  <c r="N796" i="1"/>
  <c r="O794" i="1"/>
  <c r="O793" i="1"/>
  <c r="N793" i="1"/>
  <c r="O791" i="1"/>
  <c r="N791" i="1"/>
  <c r="O789" i="1"/>
  <c r="O788" i="1"/>
  <c r="N788" i="1"/>
  <c r="O780" i="1"/>
  <c r="O779" i="1"/>
  <c r="O778" i="1"/>
  <c r="N777" i="1"/>
  <c r="N776" i="1"/>
  <c r="O773" i="1"/>
  <c r="O772" i="1"/>
  <c r="O771" i="1"/>
  <c r="N771" i="1"/>
  <c r="O769" i="1"/>
  <c r="O768" i="1"/>
  <c r="O767" i="1"/>
  <c r="N768" i="1"/>
  <c r="N767" i="1"/>
  <c r="O766" i="1"/>
  <c r="O765" i="1"/>
  <c r="O764" i="1"/>
  <c r="N765" i="1"/>
  <c r="N764" i="1"/>
  <c r="O762" i="1"/>
  <c r="O761" i="1"/>
  <c r="O760" i="1"/>
  <c r="O759" i="1"/>
  <c r="N761" i="1"/>
  <c r="N760" i="1"/>
  <c r="N759" i="1"/>
  <c r="O749" i="1"/>
  <c r="O747" i="1"/>
  <c r="N747" i="1"/>
  <c r="O746" i="1"/>
  <c r="O745" i="1"/>
  <c r="N745" i="1"/>
  <c r="O744" i="1"/>
  <c r="O743" i="1"/>
  <c r="N743" i="1"/>
  <c r="O737" i="1"/>
  <c r="O736" i="1"/>
  <c r="N737" i="1"/>
  <c r="N736" i="1"/>
  <c r="O735" i="1"/>
  <c r="O732" i="1"/>
  <c r="O731" i="1"/>
  <c r="O730" i="1"/>
  <c r="N732" i="1"/>
  <c r="N731" i="1"/>
  <c r="N730" i="1"/>
  <c r="N718" i="1"/>
  <c r="O716" i="1"/>
  <c r="N715" i="1"/>
  <c r="N714" i="1"/>
  <c r="N713" i="1"/>
  <c r="N711" i="1"/>
  <c r="N710" i="1"/>
  <c r="N709" i="1"/>
  <c r="N708" i="1"/>
  <c r="O698" i="1"/>
  <c r="O697" i="1"/>
  <c r="O696" i="1"/>
  <c r="O694" i="1"/>
  <c r="O691" i="1"/>
  <c r="O689" i="1"/>
  <c r="O688" i="1"/>
  <c r="O687" i="1"/>
  <c r="O686" i="1"/>
  <c r="O685" i="1"/>
  <c r="O684" i="1"/>
  <c r="O683" i="1"/>
  <c r="O682" i="1"/>
  <c r="O681" i="1"/>
  <c r="O680" i="1"/>
  <c r="N679" i="1"/>
  <c r="N678" i="1"/>
  <c r="O677" i="1"/>
  <c r="O676" i="1"/>
  <c r="N676" i="1"/>
  <c r="N672" i="1"/>
  <c r="O674" i="1"/>
  <c r="O673" i="1"/>
  <c r="N673" i="1"/>
  <c r="O671" i="1"/>
  <c r="O670" i="1"/>
  <c r="N670" i="1"/>
  <c r="O669" i="1"/>
  <c r="O668" i="1"/>
  <c r="N668" i="1"/>
  <c r="O665" i="1"/>
  <c r="O664" i="1"/>
  <c r="N664" i="1"/>
  <c r="O663" i="1"/>
  <c r="O662" i="1"/>
  <c r="N662" i="1"/>
  <c r="O661" i="1"/>
  <c r="O660" i="1"/>
  <c r="N660" i="1"/>
  <c r="O659" i="1"/>
  <c r="O658" i="1"/>
  <c r="N658" i="1"/>
  <c r="O657" i="1"/>
  <c r="O656" i="1"/>
  <c r="N656" i="1"/>
  <c r="O653" i="1"/>
  <c r="O652" i="1"/>
  <c r="N652" i="1"/>
  <c r="O649" i="1"/>
  <c r="O648" i="1"/>
  <c r="O647" i="1"/>
  <c r="N646" i="1"/>
  <c r="N645" i="1"/>
  <c r="N644" i="1"/>
  <c r="N642" i="1"/>
  <c r="N641" i="1"/>
  <c r="N640" i="1"/>
  <c r="O634" i="1"/>
  <c r="N634" i="1"/>
  <c r="O631" i="1"/>
  <c r="N631" i="1"/>
  <c r="O629" i="1"/>
  <c r="O628" i="1"/>
  <c r="N628" i="1"/>
  <c r="N627" i="1"/>
  <c r="O624" i="1"/>
  <c r="O623" i="1"/>
  <c r="O622" i="1"/>
  <c r="O621" i="1"/>
  <c r="O620" i="1"/>
  <c r="O619" i="1"/>
  <c r="O616" i="1"/>
  <c r="O615" i="1"/>
  <c r="N615" i="1"/>
  <c r="O613" i="1"/>
  <c r="N613" i="1"/>
  <c r="O611" i="1"/>
  <c r="O610" i="1"/>
  <c r="N610" i="1"/>
  <c r="N605" i="1"/>
  <c r="O607" i="1"/>
  <c r="O606" i="1"/>
  <c r="O605" i="1"/>
  <c r="N606" i="1"/>
  <c r="O604" i="1"/>
  <c r="O603" i="1"/>
  <c r="O602" i="1"/>
  <c r="N603" i="1"/>
  <c r="N602" i="1"/>
  <c r="O600" i="1"/>
  <c r="O599" i="1"/>
  <c r="O598" i="1"/>
  <c r="N599" i="1"/>
  <c r="N598" i="1"/>
  <c r="O597" i="1"/>
  <c r="O594" i="1"/>
  <c r="O593" i="1"/>
  <c r="O592" i="1"/>
  <c r="N594" i="1"/>
  <c r="N593" i="1"/>
  <c r="N592" i="1"/>
  <c r="O585" i="1"/>
  <c r="O584" i="1"/>
  <c r="O583" i="1"/>
  <c r="N582" i="1"/>
  <c r="O581" i="1"/>
  <c r="O580" i="1"/>
  <c r="N580" i="1"/>
  <c r="O576" i="1"/>
  <c r="N576" i="1"/>
  <c r="O567" i="1"/>
  <c r="O565" i="1"/>
  <c r="O563" i="1"/>
  <c r="N563" i="1"/>
  <c r="O557" i="1"/>
  <c r="N555" i="1"/>
  <c r="N549" i="1"/>
  <c r="O553" i="1"/>
  <c r="N553" i="1"/>
  <c r="O552" i="1"/>
  <c r="O551" i="1"/>
  <c r="O550" i="1"/>
  <c r="N550" i="1"/>
  <c r="O544" i="1"/>
  <c r="N544" i="1"/>
  <c r="N543" i="1"/>
  <c r="O543" i="1"/>
  <c r="O542" i="1"/>
  <c r="O541" i="1"/>
  <c r="N541" i="1"/>
  <c r="O540" i="1"/>
  <c r="O539" i="1"/>
  <c r="O538" i="1"/>
  <c r="N537" i="1"/>
  <c r="O534" i="1"/>
  <c r="N534" i="1"/>
  <c r="O533" i="1"/>
  <c r="O532" i="1"/>
  <c r="O530" i="1"/>
  <c r="O531" i="1"/>
  <c r="N530" i="1"/>
  <c r="O529" i="1"/>
  <c r="O528" i="1"/>
  <c r="N528" i="1"/>
  <c r="O521" i="1"/>
  <c r="O520" i="1"/>
  <c r="N520" i="1"/>
  <c r="O517" i="1"/>
  <c r="N517" i="1"/>
  <c r="O516" i="1"/>
  <c r="O515" i="1"/>
  <c r="O514" i="1"/>
  <c r="N513" i="1"/>
  <c r="O512" i="1"/>
  <c r="O511" i="1"/>
  <c r="O510" i="1"/>
  <c r="O509" i="1"/>
  <c r="N508" i="1"/>
  <c r="O507" i="1"/>
  <c r="O506" i="1"/>
  <c r="O505" i="1"/>
  <c r="N504" i="1"/>
  <c r="O499" i="1"/>
  <c r="O498" i="1"/>
  <c r="N499" i="1"/>
  <c r="N498" i="1"/>
  <c r="O494" i="1"/>
  <c r="O492" i="1"/>
  <c r="N492" i="1"/>
  <c r="O491" i="1"/>
  <c r="O490" i="1"/>
  <c r="N490" i="1"/>
  <c r="N489" i="1"/>
  <c r="N488" i="1"/>
  <c r="O485" i="1"/>
  <c r="O484" i="1"/>
  <c r="O483" i="1"/>
  <c r="N484" i="1"/>
  <c r="N483" i="1"/>
  <c r="O482" i="1"/>
  <c r="O481" i="1"/>
  <c r="N481" i="1"/>
  <c r="N478" i="1"/>
  <c r="N477" i="1"/>
  <c r="O480" i="1"/>
  <c r="O479" i="1"/>
  <c r="N479" i="1"/>
  <c r="O476" i="1"/>
  <c r="O475" i="1"/>
  <c r="O471" i="1"/>
  <c r="N475" i="1"/>
  <c r="O473" i="1"/>
  <c r="O472" i="1"/>
  <c r="N472" i="1"/>
  <c r="N471" i="1"/>
  <c r="O470" i="1"/>
  <c r="O469" i="1"/>
  <c r="O468" i="1"/>
  <c r="N464" i="1"/>
  <c r="O463" i="1"/>
  <c r="O462" i="1"/>
  <c r="O459" i="1"/>
  <c r="N459" i="1"/>
  <c r="N458" i="1"/>
  <c r="O455" i="1"/>
  <c r="N455" i="1"/>
  <c r="O452" i="1"/>
  <c r="O451" i="1"/>
  <c r="N451" i="1"/>
  <c r="O446" i="1"/>
  <c r="N446" i="1"/>
  <c r="O442" i="1"/>
  <c r="N442" i="1"/>
  <c r="O439" i="1"/>
  <c r="O435" i="1"/>
  <c r="N439" i="1"/>
  <c r="O436" i="1"/>
  <c r="N436" i="1"/>
  <c r="O433" i="1"/>
  <c r="O432" i="1"/>
  <c r="O418" i="1"/>
  <c r="N432" i="1"/>
  <c r="O425" i="1"/>
  <c r="N425" i="1"/>
  <c r="N418" i="1"/>
  <c r="O419" i="1"/>
  <c r="N419" i="1"/>
  <c r="O414" i="1"/>
  <c r="O407" i="1"/>
  <c r="N414" i="1"/>
  <c r="O408" i="1"/>
  <c r="N408" i="1"/>
  <c r="N407" i="1"/>
  <c r="O405" i="1"/>
  <c r="N405" i="1"/>
  <c r="O403" i="1"/>
  <c r="N403" i="1"/>
  <c r="O402" i="1"/>
  <c r="O401" i="1"/>
  <c r="O400" i="1"/>
  <c r="N398" i="1"/>
  <c r="N397" i="1"/>
  <c r="O396" i="1"/>
  <c r="O395" i="1"/>
  <c r="O394" i="1"/>
  <c r="N395" i="1"/>
  <c r="N394" i="1"/>
  <c r="O392" i="1"/>
  <c r="N392" i="1"/>
  <c r="N387" i="1"/>
  <c r="O391" i="1"/>
  <c r="O388" i="1"/>
  <c r="O387" i="1"/>
  <c r="O390" i="1"/>
  <c r="O389" i="1"/>
  <c r="N388" i="1"/>
  <c r="O385" i="1"/>
  <c r="O383" i="1"/>
  <c r="O384" i="1"/>
  <c r="N383" i="1"/>
  <c r="O382" i="1"/>
  <c r="O381" i="1"/>
  <c r="N381" i="1"/>
  <c r="O380" i="1"/>
  <c r="O379" i="1"/>
  <c r="N379" i="1"/>
  <c r="N378" i="1"/>
  <c r="O374" i="1"/>
  <c r="N374" i="1"/>
  <c r="O371" i="1"/>
  <c r="N371" i="1"/>
  <c r="O364" i="1"/>
  <c r="N364" i="1"/>
  <c r="O360" i="1"/>
  <c r="N360" i="1"/>
  <c r="N355" i="1"/>
  <c r="O356" i="1"/>
  <c r="N356" i="1"/>
  <c r="O350" i="1"/>
  <c r="O349" i="1"/>
  <c r="N350" i="1"/>
  <c r="N349" i="1"/>
  <c r="O347" i="1"/>
  <c r="N347" i="1"/>
  <c r="O346" i="1"/>
  <c r="O345" i="1"/>
  <c r="N345" i="1"/>
  <c r="O344" i="1"/>
  <c r="O343" i="1"/>
  <c r="O325" i="1"/>
  <c r="N343" i="1"/>
  <c r="O341" i="1"/>
  <c r="N341" i="1"/>
  <c r="O338" i="1"/>
  <c r="N338" i="1"/>
  <c r="O331" i="1"/>
  <c r="N331" i="1"/>
  <c r="O329" i="1"/>
  <c r="N329" i="1"/>
  <c r="O326" i="1"/>
  <c r="N326" i="1"/>
  <c r="O322" i="1"/>
  <c r="N322" i="1"/>
  <c r="O320" i="1"/>
  <c r="N320" i="1"/>
  <c r="O319" i="1"/>
  <c r="O318" i="1"/>
  <c r="O295" i="1"/>
  <c r="N318" i="1"/>
  <c r="O315" i="1"/>
  <c r="N315" i="1"/>
  <c r="O312" i="1"/>
  <c r="N312" i="1"/>
  <c r="O305" i="1"/>
  <c r="N305" i="1"/>
  <c r="O301" i="1"/>
  <c r="N301" i="1"/>
  <c r="O296" i="1"/>
  <c r="N296" i="1"/>
  <c r="N295" i="1"/>
  <c r="O289" i="1"/>
  <c r="O287" i="1"/>
  <c r="O286" i="1"/>
  <c r="N287" i="1"/>
  <c r="N286" i="1"/>
  <c r="O282" i="1"/>
  <c r="O279" i="1"/>
  <c r="O278" i="1"/>
  <c r="O281" i="1"/>
  <c r="O280" i="1"/>
  <c r="N279" i="1"/>
  <c r="N278" i="1"/>
  <c r="O277" i="1"/>
  <c r="O276" i="1"/>
  <c r="N276" i="1"/>
  <c r="O275" i="1"/>
  <c r="O274" i="1"/>
  <c r="O273" i="1"/>
  <c r="O272" i="1"/>
  <c r="N273" i="1"/>
  <c r="N272" i="1"/>
  <c r="O270" i="1"/>
  <c r="O269" i="1"/>
  <c r="O268" i="1"/>
  <c r="O267" i="1"/>
  <c r="N266" i="1"/>
  <c r="O265" i="1"/>
  <c r="O263" i="1"/>
  <c r="N263" i="1"/>
  <c r="O262" i="1"/>
  <c r="O261" i="1"/>
  <c r="O260" i="1"/>
  <c r="N259" i="1"/>
  <c r="O258" i="1"/>
  <c r="O255" i="1"/>
  <c r="O257" i="1"/>
  <c r="O256" i="1"/>
  <c r="N255" i="1"/>
  <c r="N254" i="1"/>
  <c r="O252" i="1"/>
  <c r="O250" i="1"/>
  <c r="O249" i="1"/>
  <c r="O248" i="1"/>
  <c r="N250" i="1"/>
  <c r="N249" i="1"/>
  <c r="N248" i="1"/>
  <c r="O247" i="1"/>
  <c r="O246" i="1"/>
  <c r="O245" i="1"/>
  <c r="O244" i="1"/>
  <c r="N246" i="1"/>
  <c r="N245" i="1"/>
  <c r="N244" i="1"/>
  <c r="O239" i="1"/>
  <c r="O238" i="1"/>
  <c r="N239" i="1"/>
  <c r="N238" i="1"/>
  <c r="O234" i="1"/>
  <c r="O233" i="1"/>
  <c r="N232" i="1"/>
  <c r="N231" i="1"/>
  <c r="N227" i="1"/>
  <c r="N226" i="1"/>
  <c r="O229" i="1"/>
  <c r="O228" i="1"/>
  <c r="N229" i="1"/>
  <c r="N228" i="1"/>
  <c r="O223" i="1"/>
  <c r="O222" i="1"/>
  <c r="N222" i="1"/>
  <c r="O220" i="1"/>
  <c r="O219" i="1"/>
  <c r="O218" i="1"/>
  <c r="O217" i="1"/>
  <c r="O216" i="1"/>
  <c r="N215" i="1"/>
  <c r="N214" i="1"/>
  <c r="N213" i="1"/>
  <c r="N212" i="1"/>
  <c r="O209" i="1"/>
  <c r="O208" i="1"/>
  <c r="O207" i="1"/>
  <c r="N208" i="1"/>
  <c r="N207" i="1"/>
  <c r="O206" i="1"/>
  <c r="O205" i="1"/>
  <c r="O204" i="1"/>
  <c r="N205" i="1"/>
  <c r="N204" i="1"/>
  <c r="O203" i="1"/>
  <c r="O202" i="1"/>
  <c r="N202" i="1"/>
  <c r="O201" i="1"/>
  <c r="O200" i="1"/>
  <c r="N200" i="1"/>
  <c r="O198" i="1"/>
  <c r="O197" i="1"/>
  <c r="O195" i="1"/>
  <c r="O196" i="1"/>
  <c r="N195" i="1"/>
  <c r="N194" i="1"/>
  <c r="O185" i="1"/>
  <c r="O184" i="1"/>
  <c r="O183" i="1"/>
  <c r="O182" i="1"/>
  <c r="N184" i="1"/>
  <c r="N183" i="1"/>
  <c r="N182" i="1"/>
  <c r="O181" i="1"/>
  <c r="O180" i="1"/>
  <c r="O179" i="1"/>
  <c r="O178" i="1"/>
  <c r="N180" i="1"/>
  <c r="N179" i="1"/>
  <c r="N178" i="1"/>
  <c r="O176" i="1"/>
  <c r="O175" i="1"/>
  <c r="O174" i="1"/>
  <c r="O173" i="1"/>
  <c r="O172" i="1"/>
  <c r="O171" i="1"/>
  <c r="O170" i="1"/>
  <c r="O169" i="1"/>
  <c r="O168" i="1"/>
  <c r="O167" i="1"/>
  <c r="O166" i="1"/>
  <c r="O165" i="1"/>
  <c r="O164" i="1"/>
  <c r="N163" i="1"/>
  <c r="N162" i="1"/>
  <c r="O161" i="1"/>
  <c r="O159" i="1"/>
  <c r="O158" i="1"/>
  <c r="O157" i="1"/>
  <c r="O160" i="1"/>
  <c r="N159" i="1"/>
  <c r="N158" i="1"/>
  <c r="N157" i="1"/>
  <c r="O156" i="1"/>
  <c r="O155" i="1"/>
  <c r="N155" i="1"/>
  <c r="O154" i="1"/>
  <c r="O153" i="1"/>
  <c r="N153" i="1"/>
  <c r="N146" i="1"/>
  <c r="N145" i="1"/>
  <c r="N144" i="1"/>
  <c r="O151" i="1"/>
  <c r="O150" i="1"/>
  <c r="O149" i="1"/>
  <c r="O145" i="1"/>
  <c r="O148" i="1"/>
  <c r="O147" i="1"/>
  <c r="O146" i="1"/>
  <c r="N147" i="1"/>
  <c r="O143" i="1"/>
  <c r="O142" i="1"/>
  <c r="O141" i="1"/>
  <c r="O140" i="1"/>
  <c r="N142" i="1"/>
  <c r="N141" i="1"/>
  <c r="N140" i="1"/>
  <c r="O139" i="1"/>
  <c r="O138" i="1"/>
  <c r="O135" i="1"/>
  <c r="N138" i="1"/>
  <c r="N137" i="1"/>
  <c r="N136" i="1"/>
  <c r="O134" i="1"/>
  <c r="O127" i="1"/>
  <c r="O126" i="1"/>
  <c r="O133" i="1"/>
  <c r="O132" i="1"/>
  <c r="O131" i="1"/>
  <c r="O130" i="1"/>
  <c r="O129" i="1"/>
  <c r="O128" i="1"/>
  <c r="N127" i="1"/>
  <c r="N126" i="1"/>
  <c r="N125" i="1"/>
  <c r="O124" i="1"/>
  <c r="O123" i="1"/>
  <c r="O122" i="1"/>
  <c r="O121" i="1"/>
  <c r="N120" i="1"/>
  <c r="N119" i="1"/>
  <c r="N118" i="1"/>
  <c r="O117" i="1"/>
  <c r="O116" i="1"/>
  <c r="O115" i="1"/>
  <c r="N116" i="1"/>
  <c r="N115" i="1"/>
  <c r="O114" i="1"/>
  <c r="O113" i="1"/>
  <c r="O112" i="1"/>
  <c r="N112" i="1"/>
  <c r="O111" i="1"/>
  <c r="O110" i="1"/>
  <c r="O109" i="1"/>
  <c r="O108" i="1"/>
  <c r="O107" i="1"/>
  <c r="O106" i="1"/>
  <c r="O105" i="1"/>
  <c r="N108" i="1"/>
  <c r="O104" i="1"/>
  <c r="O103" i="1"/>
  <c r="O102" i="1"/>
  <c r="O101" i="1"/>
  <c r="O100" i="1"/>
  <c r="O99" i="1"/>
  <c r="O98" i="1"/>
  <c r="O97" i="1"/>
  <c r="O96" i="1"/>
  <c r="O95" i="1"/>
  <c r="O94" i="1"/>
  <c r="O93" i="1"/>
  <c r="N92" i="1"/>
  <c r="N91" i="1"/>
  <c r="O90" i="1"/>
  <c r="O89" i="1"/>
  <c r="N89" i="1"/>
  <c r="O88" i="1"/>
  <c r="O87" i="1"/>
  <c r="N87" i="1"/>
  <c r="O86" i="1"/>
  <c r="O85" i="1"/>
  <c r="O84" i="1"/>
  <c r="N83" i="1"/>
  <c r="N82" i="1"/>
  <c r="N81" i="1"/>
  <c r="O80" i="1"/>
  <c r="O79" i="1"/>
  <c r="N79" i="1"/>
  <c r="O78" i="1"/>
  <c r="O77" i="1"/>
  <c r="N77" i="1"/>
  <c r="O76" i="1"/>
  <c r="O75" i="1"/>
  <c r="O74" i="1"/>
  <c r="N73" i="1"/>
  <c r="N72" i="1"/>
  <c r="N71" i="1"/>
  <c r="O70" i="1"/>
  <c r="O69" i="1"/>
  <c r="N69" i="1"/>
  <c r="O67" i="1"/>
  <c r="N67" i="1"/>
  <c r="O66" i="1"/>
  <c r="O65" i="1"/>
  <c r="O64" i="1"/>
  <c r="N63" i="1"/>
  <c r="O60" i="1"/>
  <c r="O59" i="1"/>
  <c r="N59" i="1"/>
  <c r="O58" i="1"/>
  <c r="O57" i="1"/>
  <c r="O56" i="1"/>
  <c r="N55" i="1"/>
  <c r="N54" i="1"/>
  <c r="O53" i="1"/>
  <c r="O51" i="1"/>
  <c r="O50" i="1"/>
  <c r="O52" i="1"/>
  <c r="N51" i="1"/>
  <c r="N50" i="1"/>
  <c r="O48" i="1"/>
  <c r="O47" i="1"/>
  <c r="N47" i="1"/>
  <c r="O46" i="1"/>
  <c r="O45" i="1"/>
  <c r="O44" i="1"/>
  <c r="N43" i="1"/>
  <c r="N42" i="1"/>
  <c r="N41" i="1"/>
  <c r="O40" i="1"/>
  <c r="O39" i="1"/>
  <c r="N39" i="1"/>
  <c r="O38" i="1"/>
  <c r="O35" i="1"/>
  <c r="O37" i="1"/>
  <c r="O36" i="1"/>
  <c r="N35" i="1"/>
  <c r="N34" i="1"/>
  <c r="N33" i="1"/>
  <c r="O32" i="1"/>
  <c r="O31" i="1"/>
  <c r="O30" i="1"/>
  <c r="O29" i="1"/>
  <c r="N31" i="1"/>
  <c r="N30" i="1"/>
  <c r="N29" i="1"/>
  <c r="O27" i="1"/>
  <c r="O26" i="1"/>
  <c r="O25" i="1"/>
  <c r="O24" i="1"/>
  <c r="O23" i="1"/>
  <c r="O22" i="1"/>
  <c r="O21" i="1"/>
  <c r="N20" i="1"/>
  <c r="N19" i="1"/>
  <c r="N18" i="1"/>
  <c r="O17" i="1"/>
  <c r="O16" i="1"/>
  <c r="O15" i="1"/>
  <c r="O14" i="1"/>
  <c r="N16" i="1"/>
  <c r="N15" i="1"/>
  <c r="N14" i="1"/>
  <c r="L1970" i="1"/>
  <c r="K1970" i="1"/>
  <c r="K1966" i="1"/>
  <c r="L1969" i="1"/>
  <c r="K1968" i="1"/>
  <c r="K1967" i="1"/>
  <c r="L1964" i="1"/>
  <c r="L1963" i="1"/>
  <c r="K1964" i="1"/>
  <c r="K1963" i="1"/>
  <c r="L1962" i="1"/>
  <c r="K1961" i="1"/>
  <c r="K1960" i="1"/>
  <c r="K1959" i="1"/>
  <c r="K1958" i="1"/>
  <c r="L1957" i="1"/>
  <c r="L1956" i="1"/>
  <c r="K1956" i="1"/>
  <c r="K1955" i="1"/>
  <c r="K1954" i="1"/>
  <c r="K1953" i="1"/>
  <c r="L1955" i="1"/>
  <c r="L1954" i="1"/>
  <c r="L1953" i="1"/>
  <c r="L1952" i="1"/>
  <c r="L1951" i="1"/>
  <c r="K1950" i="1"/>
  <c r="K1949" i="1"/>
  <c r="K1948" i="1"/>
  <c r="K1947" i="1"/>
  <c r="L1946" i="1"/>
  <c r="L1945" i="1"/>
  <c r="K1945" i="1"/>
  <c r="K1942" i="1"/>
  <c r="K1941" i="1"/>
  <c r="K1940" i="1"/>
  <c r="L1944" i="1"/>
  <c r="L1943" i="1"/>
  <c r="K1943" i="1"/>
  <c r="L1937" i="1"/>
  <c r="L1936" i="1"/>
  <c r="L1935" i="1"/>
  <c r="L1934" i="1"/>
  <c r="L1933" i="1"/>
  <c r="K1936" i="1"/>
  <c r="K1935" i="1"/>
  <c r="K1934" i="1"/>
  <c r="K1933" i="1"/>
  <c r="L1930" i="1"/>
  <c r="K1930" i="1"/>
  <c r="K1929" i="1"/>
  <c r="L1929" i="1"/>
  <c r="L1927" i="1"/>
  <c r="L1925" i="1"/>
  <c r="L1924" i="1"/>
  <c r="L1923" i="1"/>
  <c r="K1925" i="1"/>
  <c r="K1924" i="1"/>
  <c r="K1923" i="1"/>
  <c r="L1922" i="1"/>
  <c r="L1921" i="1"/>
  <c r="L1920" i="1"/>
  <c r="K1918" i="1"/>
  <c r="K1917" i="1"/>
  <c r="K1913" i="1"/>
  <c r="K1907" i="1"/>
  <c r="K1906" i="1"/>
  <c r="L1900" i="1"/>
  <c r="L1899" i="1"/>
  <c r="K1899" i="1"/>
  <c r="L1898" i="1"/>
  <c r="L1896" i="1"/>
  <c r="K1896" i="1"/>
  <c r="L1895" i="1"/>
  <c r="L1894" i="1"/>
  <c r="K1894" i="1"/>
  <c r="L1893" i="1"/>
  <c r="L1892" i="1"/>
  <c r="L1890" i="1"/>
  <c r="L1889" i="1"/>
  <c r="L1887" i="1"/>
  <c r="L1886" i="1"/>
  <c r="K1887" i="1"/>
  <c r="L1885" i="1"/>
  <c r="L1884" i="1"/>
  <c r="K1883" i="1"/>
  <c r="K1882" i="1"/>
  <c r="K1881" i="1"/>
  <c r="L1879" i="1"/>
  <c r="L1878" i="1"/>
  <c r="K1878" i="1"/>
  <c r="L1876" i="1"/>
  <c r="L1875" i="1"/>
  <c r="K1876" i="1"/>
  <c r="K1875" i="1"/>
  <c r="L1873" i="1"/>
  <c r="K1873" i="1"/>
  <c r="L1870" i="1"/>
  <c r="K1870" i="1"/>
  <c r="L1867" i="1"/>
  <c r="L1866" i="1"/>
  <c r="K1866" i="1"/>
  <c r="K1865" i="1"/>
  <c r="K1864" i="1"/>
  <c r="L1862" i="1"/>
  <c r="K1862" i="1"/>
  <c r="K1855" i="1"/>
  <c r="K1854" i="1"/>
  <c r="K1853" i="1"/>
  <c r="L1852" i="1"/>
  <c r="L1851" i="1"/>
  <c r="L1850" i="1"/>
  <c r="L1849" i="1"/>
  <c r="K1851" i="1"/>
  <c r="K1850" i="1"/>
  <c r="K1849" i="1"/>
  <c r="L1847" i="1"/>
  <c r="L1846" i="1"/>
  <c r="K1845" i="1"/>
  <c r="K1844" i="1"/>
  <c r="K1843" i="1"/>
  <c r="K1842" i="1"/>
  <c r="L1837" i="1"/>
  <c r="L1836" i="1"/>
  <c r="L1835" i="1"/>
  <c r="L1834" i="1"/>
  <c r="K1836" i="1"/>
  <c r="K1835" i="1"/>
  <c r="K1834" i="1"/>
  <c r="L1833" i="1"/>
  <c r="L1832" i="1"/>
  <c r="K1832" i="1"/>
  <c r="L1831" i="1"/>
  <c r="L1830" i="1"/>
  <c r="K1830" i="1"/>
  <c r="L1829" i="1"/>
  <c r="L1828" i="1"/>
  <c r="K1828" i="1"/>
  <c r="L1827" i="1"/>
  <c r="L1826" i="1"/>
  <c r="K1826" i="1"/>
  <c r="L1825" i="1"/>
  <c r="L1824" i="1"/>
  <c r="K1824" i="1"/>
  <c r="L1823" i="1"/>
  <c r="L1822" i="1"/>
  <c r="K1822" i="1"/>
  <c r="L1821" i="1"/>
  <c r="L1820" i="1"/>
  <c r="L1819" i="1"/>
  <c r="K1818" i="1"/>
  <c r="K1817" i="1"/>
  <c r="L1815" i="1"/>
  <c r="K1815" i="1"/>
  <c r="L1812" i="1"/>
  <c r="L1811" i="1"/>
  <c r="K1812" i="1"/>
  <c r="K1811" i="1"/>
  <c r="L1805" i="1"/>
  <c r="L1804" i="1"/>
  <c r="L1801" i="1"/>
  <c r="K1800" i="1"/>
  <c r="K1792" i="1"/>
  <c r="L1798" i="1"/>
  <c r="L1797" i="1"/>
  <c r="K1798" i="1"/>
  <c r="K1797" i="1"/>
  <c r="L1796" i="1"/>
  <c r="L1795" i="1"/>
  <c r="K1796" i="1"/>
  <c r="K1795" i="1"/>
  <c r="L1794" i="1"/>
  <c r="L1793" i="1"/>
  <c r="K1793" i="1"/>
  <c r="L1788" i="1"/>
  <c r="L1787" i="1"/>
  <c r="L1786" i="1"/>
  <c r="K1785" i="1"/>
  <c r="K1784" i="1"/>
  <c r="K1783" i="1"/>
  <c r="L1782" i="1"/>
  <c r="L1781" i="1"/>
  <c r="K1781" i="1"/>
  <c r="L1780" i="1"/>
  <c r="L1779" i="1"/>
  <c r="L1778" i="1"/>
  <c r="L1777" i="1"/>
  <c r="L1776" i="1"/>
  <c r="K1774" i="1"/>
  <c r="L1773" i="1"/>
  <c r="L1772" i="1"/>
  <c r="L1771" i="1"/>
  <c r="L1770" i="1"/>
  <c r="K1766" i="1"/>
  <c r="K1765" i="1"/>
  <c r="K1764" i="1"/>
  <c r="L1763" i="1"/>
  <c r="L1762" i="1"/>
  <c r="L1761" i="1"/>
  <c r="L1760" i="1"/>
  <c r="K1762" i="1"/>
  <c r="K1761" i="1"/>
  <c r="K1760" i="1"/>
  <c r="K1759" i="1"/>
  <c r="L1755" i="1"/>
  <c r="L1754" i="1"/>
  <c r="K1754" i="1"/>
  <c r="K1751" i="1"/>
  <c r="L1753" i="1"/>
  <c r="L1752" i="1"/>
  <c r="K1752" i="1"/>
  <c r="K1750" i="1"/>
  <c r="L1748" i="1"/>
  <c r="K1747" i="1"/>
  <c r="K1746" i="1"/>
  <c r="K1745" i="1"/>
  <c r="L1744" i="1"/>
  <c r="L1742" i="1"/>
  <c r="L1741" i="1"/>
  <c r="K1742" i="1"/>
  <c r="K1741" i="1"/>
  <c r="L1740" i="1"/>
  <c r="L1739" i="1"/>
  <c r="L1738" i="1"/>
  <c r="L1737" i="1"/>
  <c r="K1739" i="1"/>
  <c r="K1738" i="1"/>
  <c r="L1736" i="1"/>
  <c r="L1735" i="1"/>
  <c r="L1734" i="1"/>
  <c r="L1733" i="1"/>
  <c r="K1735" i="1"/>
  <c r="K1734" i="1"/>
  <c r="K1733" i="1"/>
  <c r="K1730" i="1"/>
  <c r="L1728" i="1"/>
  <c r="L1727" i="1"/>
  <c r="L1724" i="1"/>
  <c r="L1726" i="1"/>
  <c r="L1725" i="1"/>
  <c r="L1721" i="1"/>
  <c r="L1720" i="1"/>
  <c r="K1715" i="1"/>
  <c r="K1711" i="1"/>
  <c r="L1707" i="1"/>
  <c r="L1704" i="1"/>
  <c r="L1703" i="1"/>
  <c r="K1704" i="1"/>
  <c r="L1702" i="1"/>
  <c r="L1701" i="1"/>
  <c r="K1700" i="1"/>
  <c r="L1697" i="1"/>
  <c r="L1696" i="1"/>
  <c r="L1695" i="1"/>
  <c r="L1694" i="1"/>
  <c r="L1693" i="1"/>
  <c r="L1692" i="1"/>
  <c r="L1691" i="1"/>
  <c r="K1689" i="1"/>
  <c r="K1688" i="1"/>
  <c r="L1687" i="1"/>
  <c r="L1686" i="1"/>
  <c r="K1685" i="1"/>
  <c r="K1684" i="1"/>
  <c r="L1683" i="1"/>
  <c r="L1682" i="1"/>
  <c r="K1682" i="1"/>
  <c r="L1681" i="1"/>
  <c r="L1676" i="1"/>
  <c r="K1676" i="1"/>
  <c r="L1675" i="1"/>
  <c r="L1674" i="1"/>
  <c r="L1673" i="1"/>
  <c r="L1672" i="1"/>
  <c r="L1671" i="1"/>
  <c r="L1670" i="1"/>
  <c r="L1669" i="1"/>
  <c r="L1668" i="1"/>
  <c r="L1667" i="1"/>
  <c r="L1666" i="1"/>
  <c r="L1665" i="1"/>
  <c r="L1664" i="1"/>
  <c r="L1663" i="1"/>
  <c r="L1662" i="1"/>
  <c r="L1661" i="1"/>
  <c r="L1660" i="1"/>
  <c r="L1659" i="1"/>
  <c r="L1658" i="1"/>
  <c r="L1657" i="1"/>
  <c r="L1656" i="1"/>
  <c r="L1655" i="1"/>
  <c r="L1654" i="1"/>
  <c r="L1653" i="1"/>
  <c r="L1652" i="1"/>
  <c r="L1651" i="1"/>
  <c r="L1650" i="1"/>
  <c r="L1649" i="1"/>
  <c r="L1648" i="1"/>
  <c r="L1647" i="1"/>
  <c r="K1646" i="1"/>
  <c r="L1645" i="1"/>
  <c r="L1644" i="1"/>
  <c r="L1643" i="1"/>
  <c r="L1642" i="1"/>
  <c r="L1641" i="1"/>
  <c r="L1640" i="1"/>
  <c r="L1639" i="1"/>
  <c r="L1638" i="1"/>
  <c r="L1637" i="1"/>
  <c r="L1636" i="1"/>
  <c r="L1635" i="1"/>
  <c r="K1633" i="1"/>
  <c r="L1630" i="1"/>
  <c r="L1629" i="1"/>
  <c r="L1628" i="1"/>
  <c r="L1625" i="1"/>
  <c r="K1629" i="1"/>
  <c r="K1628" i="1"/>
  <c r="K1625" i="1"/>
  <c r="L1627" i="1"/>
  <c r="L1626" i="1"/>
  <c r="K1626" i="1"/>
  <c r="L1624" i="1"/>
  <c r="L1623" i="1"/>
  <c r="L1622" i="1"/>
  <c r="K1622" i="1"/>
  <c r="L1621" i="1"/>
  <c r="L1620" i="1"/>
  <c r="K1620" i="1"/>
  <c r="K1619" i="1"/>
  <c r="L1618" i="1"/>
  <c r="L1617" i="1"/>
  <c r="L1616" i="1"/>
  <c r="K1617" i="1"/>
  <c r="K1616" i="1"/>
  <c r="L1612" i="1"/>
  <c r="K1611" i="1"/>
  <c r="K1610" i="1"/>
  <c r="L1609" i="1"/>
  <c r="L1608" i="1"/>
  <c r="K1608" i="1"/>
  <c r="L1607" i="1"/>
  <c r="L1606" i="1"/>
  <c r="L1605" i="1"/>
  <c r="L1604" i="1"/>
  <c r="L1603" i="1"/>
  <c r="L1602" i="1"/>
  <c r="L1601" i="1"/>
  <c r="L1600" i="1"/>
  <c r="K1601" i="1"/>
  <c r="L1597" i="1"/>
  <c r="L1596" i="1"/>
  <c r="L1595" i="1"/>
  <c r="L1594" i="1"/>
  <c r="K1596" i="1"/>
  <c r="K1595" i="1"/>
  <c r="K1594" i="1"/>
  <c r="L1593" i="1"/>
  <c r="L1592" i="1"/>
  <c r="L1591" i="1"/>
  <c r="L1590" i="1"/>
  <c r="K1592" i="1"/>
  <c r="K1591" i="1"/>
  <c r="K1590" i="1"/>
  <c r="L1585" i="1"/>
  <c r="L1584" i="1"/>
  <c r="K1584" i="1"/>
  <c r="L1583" i="1"/>
  <c r="L1582" i="1"/>
  <c r="K1580" i="1"/>
  <c r="L1578" i="1"/>
  <c r="L1577" i="1"/>
  <c r="K1577" i="1"/>
  <c r="L1574" i="1"/>
  <c r="K1574" i="1"/>
  <c r="L1568" i="1"/>
  <c r="K1568" i="1"/>
  <c r="L1567" i="1"/>
  <c r="L1566" i="1"/>
  <c r="L1565" i="1"/>
  <c r="L1564" i="1"/>
  <c r="K1563" i="1"/>
  <c r="K1562" i="1"/>
  <c r="K1561" i="1"/>
  <c r="L1560" i="1"/>
  <c r="L1558" i="1"/>
  <c r="L1557" i="1"/>
  <c r="K1558" i="1"/>
  <c r="K1557" i="1"/>
  <c r="L1553" i="1"/>
  <c r="L1552" i="1"/>
  <c r="L1551" i="1"/>
  <c r="L1550" i="1"/>
  <c r="K1550" i="1"/>
  <c r="L1549" i="1"/>
  <c r="L1548" i="1"/>
  <c r="K1548" i="1"/>
  <c r="L1543" i="1"/>
  <c r="L1542" i="1"/>
  <c r="L1541" i="1"/>
  <c r="K1542" i="1"/>
  <c r="K1541" i="1"/>
  <c r="L1534" i="1"/>
  <c r="L1533" i="1"/>
  <c r="K1527" i="1"/>
  <c r="K1526" i="1"/>
  <c r="L1523" i="1"/>
  <c r="K1523" i="1"/>
  <c r="L1522" i="1"/>
  <c r="L1521" i="1"/>
  <c r="K1521" i="1"/>
  <c r="K1520" i="1"/>
  <c r="L1519" i="1"/>
  <c r="L1518" i="1"/>
  <c r="L1517" i="1"/>
  <c r="K1518" i="1"/>
  <c r="K1517" i="1"/>
  <c r="L1515" i="1"/>
  <c r="L1514" i="1"/>
  <c r="L1513" i="1"/>
  <c r="L1512" i="1"/>
  <c r="K1514" i="1"/>
  <c r="K1513" i="1"/>
  <c r="K1512" i="1"/>
  <c r="L1509" i="1"/>
  <c r="K1509" i="1"/>
  <c r="L1508" i="1"/>
  <c r="L1507" i="1"/>
  <c r="L1506" i="1"/>
  <c r="L1505" i="1"/>
  <c r="K1504" i="1"/>
  <c r="K1503" i="1"/>
  <c r="K1502" i="1"/>
  <c r="L1500" i="1"/>
  <c r="L1499" i="1"/>
  <c r="K1499" i="1"/>
  <c r="L1498" i="1"/>
  <c r="L1497" i="1"/>
  <c r="L1496" i="1"/>
  <c r="K1497" i="1"/>
  <c r="K1496" i="1"/>
  <c r="K1495" i="1"/>
  <c r="K1494" i="1"/>
  <c r="K1492" i="1"/>
  <c r="K1491" i="1"/>
  <c r="K1490" i="1"/>
  <c r="L1489" i="1"/>
  <c r="L1488" i="1"/>
  <c r="L1487" i="1"/>
  <c r="L1486" i="1"/>
  <c r="K1485" i="1"/>
  <c r="K1484" i="1"/>
  <c r="K1483" i="1"/>
  <c r="L1481" i="1"/>
  <c r="L1478" i="1"/>
  <c r="K1481" i="1"/>
  <c r="K1478" i="1"/>
  <c r="L1477" i="1"/>
  <c r="K1475" i="1"/>
  <c r="K1474" i="1"/>
  <c r="L1470" i="1"/>
  <c r="K1470" i="1"/>
  <c r="L1469" i="1"/>
  <c r="L1468" i="1"/>
  <c r="L1467" i="1"/>
  <c r="L1462" i="1"/>
  <c r="K1468" i="1"/>
  <c r="L1461" i="1"/>
  <c r="L1460" i="1"/>
  <c r="L1459" i="1"/>
  <c r="K1460" i="1"/>
  <c r="K1459" i="1"/>
  <c r="L1458" i="1"/>
  <c r="L1457" i="1"/>
  <c r="K1457" i="1"/>
  <c r="L1455" i="1"/>
  <c r="K1455" i="1"/>
  <c r="L1451" i="1"/>
  <c r="K1451" i="1"/>
  <c r="L1450" i="1"/>
  <c r="L1449" i="1"/>
  <c r="K1449" i="1"/>
  <c r="L1447" i="1"/>
  <c r="L1446" i="1"/>
  <c r="L1445" i="1"/>
  <c r="L1428" i="1"/>
  <c r="L1427" i="1"/>
  <c r="K1446" i="1"/>
  <c r="L1443" i="1"/>
  <c r="L1442" i="1"/>
  <c r="K1443" i="1"/>
  <c r="K1442" i="1"/>
  <c r="L1439" i="1"/>
  <c r="L1438" i="1"/>
  <c r="L1437" i="1"/>
  <c r="K1438" i="1"/>
  <c r="K1437" i="1"/>
  <c r="L1436" i="1"/>
  <c r="L1435" i="1"/>
  <c r="L1434" i="1"/>
  <c r="K1435" i="1"/>
  <c r="K1434" i="1"/>
  <c r="L1433" i="1"/>
  <c r="L1432" i="1"/>
  <c r="L1429" i="1"/>
  <c r="K1432" i="1"/>
  <c r="L1430" i="1"/>
  <c r="K1430" i="1"/>
  <c r="K1429" i="1"/>
  <c r="L1424" i="1"/>
  <c r="L1423" i="1"/>
  <c r="K1424" i="1"/>
  <c r="K1423" i="1"/>
  <c r="L1421" i="1"/>
  <c r="L1420" i="1"/>
  <c r="L1419" i="1"/>
  <c r="K1421" i="1"/>
  <c r="K1420" i="1"/>
  <c r="K1419" i="1"/>
  <c r="K1415" i="1"/>
  <c r="K1414" i="1"/>
  <c r="K1413" i="1"/>
  <c r="L1410" i="1"/>
  <c r="K1410" i="1"/>
  <c r="L1409" i="1"/>
  <c r="L1408" i="1"/>
  <c r="L1407" i="1"/>
  <c r="L1406" i="1"/>
  <c r="K1405" i="1"/>
  <c r="K1404" i="1"/>
  <c r="K1403" i="1"/>
  <c r="L1401" i="1"/>
  <c r="K1401" i="1"/>
  <c r="L1399" i="1"/>
  <c r="K1399" i="1"/>
  <c r="K1398" i="1"/>
  <c r="L1397" i="1"/>
  <c r="L1396" i="1"/>
  <c r="L1395" i="1"/>
  <c r="K1396" i="1"/>
  <c r="K1395" i="1"/>
  <c r="L1388" i="1"/>
  <c r="K1388" i="1"/>
  <c r="L1387" i="1"/>
  <c r="L1386" i="1"/>
  <c r="K1386" i="1"/>
  <c r="L1385" i="1"/>
  <c r="L1384" i="1"/>
  <c r="K1384" i="1"/>
  <c r="K1379" i="1"/>
  <c r="L1383" i="1"/>
  <c r="L1382" i="1"/>
  <c r="K1382" i="1"/>
  <c r="L1381" i="1"/>
  <c r="L1380" i="1"/>
  <c r="K1380" i="1"/>
  <c r="L1378" i="1"/>
  <c r="L1376" i="1"/>
  <c r="K1376" i="1"/>
  <c r="L1372" i="1"/>
  <c r="L1371" i="1"/>
  <c r="L1370" i="1"/>
  <c r="K1368" i="1"/>
  <c r="L1366" i="1"/>
  <c r="K1366" i="1"/>
  <c r="L1365" i="1"/>
  <c r="L1363" i="1"/>
  <c r="L1364" i="1"/>
  <c r="K1363" i="1"/>
  <c r="L1358" i="1"/>
  <c r="K1358" i="1"/>
  <c r="L1357" i="1"/>
  <c r="L1355" i="1"/>
  <c r="K1354" i="1"/>
  <c r="L1352" i="1"/>
  <c r="L1351" i="1"/>
  <c r="K1351" i="1"/>
  <c r="L1350" i="1"/>
  <c r="L1348" i="1"/>
  <c r="K1348" i="1"/>
  <c r="K1345" i="1"/>
  <c r="L1337" i="1"/>
  <c r="L1336" i="1"/>
  <c r="K1335" i="1"/>
  <c r="K1334" i="1"/>
  <c r="K1333" i="1"/>
  <c r="L1326" i="1"/>
  <c r="L1325" i="1"/>
  <c r="L1324" i="1"/>
  <c r="K1326" i="1"/>
  <c r="K1325" i="1"/>
  <c r="K1324" i="1"/>
  <c r="L1321" i="1"/>
  <c r="L1320" i="1"/>
  <c r="L1319" i="1"/>
  <c r="K1321" i="1"/>
  <c r="K1320" i="1"/>
  <c r="K1319" i="1"/>
  <c r="L1318" i="1"/>
  <c r="L1317" i="1"/>
  <c r="K1317" i="1"/>
  <c r="L1316" i="1"/>
  <c r="L1315" i="1"/>
  <c r="L1314" i="1"/>
  <c r="L1313" i="1"/>
  <c r="L1312" i="1"/>
  <c r="L1311" i="1"/>
  <c r="K1310" i="1"/>
  <c r="K1309" i="1"/>
  <c r="L1305" i="1"/>
  <c r="L1304" i="1"/>
  <c r="K1304" i="1"/>
  <c r="L1303" i="1"/>
  <c r="L1302" i="1"/>
  <c r="K1302" i="1"/>
  <c r="K1301" i="1"/>
  <c r="L1300" i="1"/>
  <c r="L1299" i="1"/>
  <c r="L1298" i="1"/>
  <c r="L1297" i="1"/>
  <c r="L1296" i="1"/>
  <c r="L1295" i="1"/>
  <c r="K1293" i="1"/>
  <c r="L1291" i="1"/>
  <c r="K1291" i="1"/>
  <c r="L1289" i="1"/>
  <c r="K1289" i="1"/>
  <c r="L1287" i="1"/>
  <c r="L1286" i="1"/>
  <c r="K1287" i="1"/>
  <c r="L1283" i="1"/>
  <c r="L1282" i="1"/>
  <c r="K1282" i="1"/>
  <c r="L1279" i="1"/>
  <c r="K1279" i="1"/>
  <c r="K1278" i="1"/>
  <c r="K1277" i="1"/>
  <c r="L1273" i="1"/>
  <c r="L1272" i="1"/>
  <c r="L1271" i="1"/>
  <c r="K1273" i="1"/>
  <c r="K1272" i="1"/>
  <c r="K1271" i="1"/>
  <c r="L1270" i="1"/>
  <c r="L1269" i="1"/>
  <c r="K1268" i="1"/>
  <c r="K1267" i="1"/>
  <c r="K1266" i="1"/>
  <c r="K1264" i="1"/>
  <c r="L1263" i="1"/>
  <c r="L1262" i="1"/>
  <c r="K1262" i="1"/>
  <c r="L1260" i="1"/>
  <c r="L1259" i="1"/>
  <c r="L1254" i="1"/>
  <c r="L1258" i="1"/>
  <c r="K1254" i="1"/>
  <c r="L1253" i="1"/>
  <c r="L1252" i="1"/>
  <c r="K1252" i="1"/>
  <c r="L1250" i="1"/>
  <c r="L1249" i="1"/>
  <c r="K1249" i="1"/>
  <c r="L1244" i="1"/>
  <c r="L1243" i="1"/>
  <c r="K1243" i="1"/>
  <c r="L1241" i="1"/>
  <c r="L1239" i="1"/>
  <c r="L1237" i="1"/>
  <c r="K1237" i="1"/>
  <c r="L1235" i="1"/>
  <c r="L1234" i="1"/>
  <c r="K1233" i="1"/>
  <c r="K1232" i="1"/>
  <c r="L1228" i="1"/>
  <c r="L1227" i="1"/>
  <c r="L1226" i="1"/>
  <c r="L1225" i="1"/>
  <c r="K1225" i="1"/>
  <c r="L1224" i="1"/>
  <c r="L1223" i="1"/>
  <c r="K1223" i="1"/>
  <c r="L1222" i="1"/>
  <c r="L1221" i="1"/>
  <c r="L1220" i="1"/>
  <c r="K1221" i="1"/>
  <c r="K1216" i="1"/>
  <c r="K1209" i="1"/>
  <c r="L1214" i="1"/>
  <c r="K1214" i="1"/>
  <c r="L1213" i="1"/>
  <c r="L1212" i="1"/>
  <c r="K1212" i="1"/>
  <c r="L1211" i="1"/>
  <c r="L1210" i="1"/>
  <c r="L1209" i="1"/>
  <c r="K1210" i="1"/>
  <c r="L1208" i="1"/>
  <c r="L1207" i="1"/>
  <c r="K1207" i="1"/>
  <c r="L1205" i="1"/>
  <c r="K1205" i="1"/>
  <c r="L1204" i="1"/>
  <c r="L1203" i="1"/>
  <c r="L1202" i="1"/>
  <c r="K1202" i="1"/>
  <c r="L1201" i="1"/>
  <c r="L1198" i="1"/>
  <c r="K1198" i="1"/>
  <c r="L1197" i="1"/>
  <c r="L1196" i="1"/>
  <c r="L1195" i="1"/>
  <c r="L1194" i="1"/>
  <c r="L1193" i="1"/>
  <c r="K1192" i="1"/>
  <c r="L1191" i="1"/>
  <c r="L1190" i="1"/>
  <c r="L1189" i="1"/>
  <c r="L1188" i="1"/>
  <c r="K1187" i="1"/>
  <c r="K1186" i="1"/>
  <c r="L1183" i="1"/>
  <c r="L1182" i="1"/>
  <c r="L1175" i="1"/>
  <c r="L1174" i="1"/>
  <c r="K1182" i="1"/>
  <c r="K1176" i="1"/>
  <c r="L1171" i="1"/>
  <c r="L1170" i="1"/>
  <c r="K1169" i="1"/>
  <c r="K1168" i="1"/>
  <c r="L1167" i="1"/>
  <c r="L1166" i="1"/>
  <c r="K1166" i="1"/>
  <c r="L1165" i="1"/>
  <c r="L1164" i="1"/>
  <c r="K1164" i="1"/>
  <c r="L1162" i="1"/>
  <c r="L1161" i="1"/>
  <c r="L1160" i="1"/>
  <c r="K1161" i="1"/>
  <c r="K1160" i="1"/>
  <c r="L1158" i="1"/>
  <c r="L1157" i="1"/>
  <c r="L1156" i="1"/>
  <c r="L1155" i="1"/>
  <c r="K1157" i="1"/>
  <c r="K1156" i="1"/>
  <c r="K1155" i="1"/>
  <c r="L1153" i="1"/>
  <c r="L1152" i="1"/>
  <c r="L1151" i="1"/>
  <c r="K1153" i="1"/>
  <c r="K1152" i="1"/>
  <c r="K1151" i="1"/>
  <c r="L1150" i="1"/>
  <c r="L1149" i="1"/>
  <c r="L1148" i="1"/>
  <c r="L1147" i="1"/>
  <c r="K1146" i="1"/>
  <c r="L1144" i="1"/>
  <c r="L1143" i="1"/>
  <c r="L1142" i="1"/>
  <c r="K1141" i="1"/>
  <c r="L1138" i="1"/>
  <c r="K1138" i="1"/>
  <c r="L1136" i="1"/>
  <c r="K1136" i="1"/>
  <c r="L1135" i="1"/>
  <c r="L1132" i="1"/>
  <c r="L1134" i="1"/>
  <c r="L1133" i="1"/>
  <c r="K1132" i="1"/>
  <c r="L1130" i="1"/>
  <c r="L1129" i="1"/>
  <c r="K1127" i="1"/>
  <c r="L1126" i="1"/>
  <c r="L1125" i="1"/>
  <c r="K1125" i="1"/>
  <c r="L1122" i="1"/>
  <c r="L1121" i="1"/>
  <c r="L1120" i="1"/>
  <c r="K1121" i="1"/>
  <c r="K1120" i="1"/>
  <c r="L1119" i="1"/>
  <c r="L1118" i="1"/>
  <c r="K1117" i="1"/>
  <c r="K1116" i="1"/>
  <c r="K1115" i="1"/>
  <c r="L1113" i="1"/>
  <c r="L1112" i="1"/>
  <c r="L1111" i="1"/>
  <c r="L1110" i="1"/>
  <c r="L1109" i="1"/>
  <c r="L1108" i="1"/>
  <c r="K1111" i="1"/>
  <c r="K1110" i="1"/>
  <c r="K1109" i="1"/>
  <c r="K1108" i="1"/>
  <c r="L1104" i="1"/>
  <c r="L1103" i="1"/>
  <c r="K1102" i="1"/>
  <c r="K1086" i="1"/>
  <c r="L1101" i="1"/>
  <c r="L1100" i="1"/>
  <c r="K1100" i="1"/>
  <c r="L1098" i="1"/>
  <c r="L1097" i="1"/>
  <c r="K1097" i="1"/>
  <c r="L1096" i="1"/>
  <c r="L1095" i="1"/>
  <c r="L1094" i="1"/>
  <c r="K1091" i="1"/>
  <c r="L1089" i="1"/>
  <c r="L1087" i="1"/>
  <c r="K1087" i="1"/>
  <c r="L1085" i="1"/>
  <c r="L1084" i="1"/>
  <c r="L1083" i="1"/>
  <c r="K1082" i="1"/>
  <c r="K1081" i="1"/>
  <c r="L1078" i="1"/>
  <c r="L1077" i="1"/>
  <c r="L1075" i="1"/>
  <c r="L1076" i="1"/>
  <c r="K1075" i="1"/>
  <c r="L1074" i="1"/>
  <c r="L1073" i="1"/>
  <c r="L1070" i="1"/>
  <c r="L1069" i="1"/>
  <c r="L1068" i="1"/>
  <c r="L1057" i="1"/>
  <c r="L1072" i="1"/>
  <c r="L1071" i="1"/>
  <c r="K1070" i="1"/>
  <c r="L1065" i="1"/>
  <c r="K1065" i="1"/>
  <c r="L1064" i="1"/>
  <c r="L1063" i="1"/>
  <c r="L1062" i="1"/>
  <c r="K1060" i="1"/>
  <c r="K1059" i="1"/>
  <c r="K1058" i="1"/>
  <c r="K1055" i="1"/>
  <c r="L1053" i="1"/>
  <c r="K1053" i="1"/>
  <c r="K1047" i="1"/>
  <c r="K1046" i="1"/>
  <c r="K1045" i="1"/>
  <c r="L1052" i="1"/>
  <c r="L1050" i="1"/>
  <c r="K1050" i="1"/>
  <c r="L1049" i="1"/>
  <c r="L1048" i="1"/>
  <c r="L1047" i="1"/>
  <c r="L1046" i="1"/>
  <c r="K1048" i="1"/>
  <c r="L1044" i="1"/>
  <c r="L1043" i="1"/>
  <c r="L1042" i="1"/>
  <c r="K1043" i="1"/>
  <c r="K1042" i="1"/>
  <c r="L1041" i="1"/>
  <c r="L1039" i="1"/>
  <c r="L1038" i="1"/>
  <c r="K1039" i="1"/>
  <c r="K1038" i="1"/>
  <c r="L1037" i="1"/>
  <c r="L1036" i="1"/>
  <c r="L1035" i="1"/>
  <c r="K1036" i="1"/>
  <c r="K1035" i="1"/>
  <c r="L1032" i="1"/>
  <c r="L1031" i="1"/>
  <c r="L1030" i="1"/>
  <c r="K1031" i="1"/>
  <c r="K1030" i="1"/>
  <c r="L1026" i="1"/>
  <c r="L1022" i="1"/>
  <c r="K1022" i="1"/>
  <c r="K1021" i="1"/>
  <c r="K1020" i="1"/>
  <c r="L1018" i="1"/>
  <c r="L1016" i="1"/>
  <c r="K1016" i="1"/>
  <c r="L1015" i="1"/>
  <c r="L1013" i="1"/>
  <c r="L1012" i="1"/>
  <c r="L1010" i="1"/>
  <c r="L1009" i="1"/>
  <c r="L1007" i="1"/>
  <c r="K1007" i="1"/>
  <c r="L1005" i="1"/>
  <c r="K1005" i="1"/>
  <c r="L1003" i="1"/>
  <c r="L1002" i="1"/>
  <c r="L1001" i="1"/>
  <c r="K1001" i="1"/>
  <c r="L1000" i="1"/>
  <c r="L999" i="1"/>
  <c r="L995" i="1"/>
  <c r="L993" i="1"/>
  <c r="L992" i="1"/>
  <c r="L991" i="1"/>
  <c r="K993" i="1"/>
  <c r="K992" i="1"/>
  <c r="K991" i="1"/>
  <c r="L989" i="1"/>
  <c r="L988" i="1"/>
  <c r="L987" i="1"/>
  <c r="L986" i="1"/>
  <c r="K988" i="1"/>
  <c r="K987" i="1"/>
  <c r="K986" i="1"/>
  <c r="L977" i="1"/>
  <c r="L976" i="1"/>
  <c r="L975" i="1"/>
  <c r="K973" i="1"/>
  <c r="L971" i="1"/>
  <c r="K971" i="1"/>
  <c r="L957" i="1"/>
  <c r="L956" i="1"/>
  <c r="L955" i="1"/>
  <c r="K957" i="1"/>
  <c r="K956" i="1"/>
  <c r="K955" i="1"/>
  <c r="L943" i="1"/>
  <c r="L942" i="1"/>
  <c r="L941" i="1"/>
  <c r="K943" i="1"/>
  <c r="K942" i="1"/>
  <c r="K941" i="1"/>
  <c r="L939" i="1"/>
  <c r="L938" i="1"/>
  <c r="L937" i="1"/>
  <c r="L936" i="1"/>
  <c r="K938" i="1"/>
  <c r="K937" i="1"/>
  <c r="K936" i="1"/>
  <c r="L934" i="1"/>
  <c r="K934" i="1"/>
  <c r="L932" i="1"/>
  <c r="L931" i="1"/>
  <c r="L930" i="1"/>
  <c r="K932" i="1"/>
  <c r="K925" i="1"/>
  <c r="K924" i="1"/>
  <c r="K917" i="1"/>
  <c r="K919" i="1"/>
  <c r="K918" i="1"/>
  <c r="L916" i="1"/>
  <c r="L915" i="1"/>
  <c r="L914" i="1"/>
  <c r="K915" i="1"/>
  <c r="K914" i="1"/>
  <c r="L902" i="1"/>
  <c r="L899" i="1"/>
  <c r="L897" i="1"/>
  <c r="L895" i="1"/>
  <c r="L893" i="1"/>
  <c r="L892" i="1"/>
  <c r="L891" i="1"/>
  <c r="L890" i="1"/>
  <c r="L889" i="1"/>
  <c r="L888" i="1"/>
  <c r="L887" i="1"/>
  <c r="L886" i="1"/>
  <c r="L885" i="1"/>
  <c r="K884" i="1"/>
  <c r="L883" i="1"/>
  <c r="L882" i="1"/>
  <c r="L881" i="1"/>
  <c r="K879" i="1"/>
  <c r="L874" i="1"/>
  <c r="K874" i="1"/>
  <c r="L873" i="1"/>
  <c r="L871" i="1"/>
  <c r="K871" i="1"/>
  <c r="K858" i="1"/>
  <c r="K857" i="1"/>
  <c r="L869" i="1"/>
  <c r="K869" i="1"/>
  <c r="L868" i="1"/>
  <c r="L867" i="1"/>
  <c r="L866" i="1"/>
  <c r="L865" i="1"/>
  <c r="L864" i="1"/>
  <c r="L863" i="1"/>
  <c r="L859" i="1"/>
  <c r="L858" i="1"/>
  <c r="L857" i="1"/>
  <c r="L861" i="1"/>
  <c r="L860" i="1"/>
  <c r="K859" i="1"/>
  <c r="L848" i="1"/>
  <c r="L847" i="1"/>
  <c r="L846" i="1"/>
  <c r="L845" i="1"/>
  <c r="K847" i="1"/>
  <c r="K846" i="1"/>
  <c r="K845" i="1"/>
  <c r="L844" i="1"/>
  <c r="L828" i="1"/>
  <c r="K825" i="1"/>
  <c r="L824" i="1"/>
  <c r="L823" i="1"/>
  <c r="K823" i="1"/>
  <c r="L822" i="1"/>
  <c r="L821" i="1"/>
  <c r="K821" i="1"/>
  <c r="L813" i="1"/>
  <c r="L812" i="1"/>
  <c r="K812" i="1"/>
  <c r="L811" i="1"/>
  <c r="L810" i="1"/>
  <c r="L809" i="1"/>
  <c r="K807" i="1"/>
  <c r="K806" i="1"/>
  <c r="K802" i="1"/>
  <c r="K801" i="1"/>
  <c r="L800" i="1"/>
  <c r="L799" i="1"/>
  <c r="K799" i="1"/>
  <c r="L798" i="1"/>
  <c r="L797" i="1"/>
  <c r="L796" i="1"/>
  <c r="L795" i="1"/>
  <c r="K796" i="1"/>
  <c r="L794" i="1"/>
  <c r="L793" i="1"/>
  <c r="K793" i="1"/>
  <c r="L791" i="1"/>
  <c r="K791" i="1"/>
  <c r="L789" i="1"/>
  <c r="L788" i="1"/>
  <c r="L787" i="1"/>
  <c r="L786" i="1"/>
  <c r="L785" i="1"/>
  <c r="K788" i="1"/>
  <c r="L780" i="1"/>
  <c r="L779" i="1"/>
  <c r="L778" i="1"/>
  <c r="L777" i="1"/>
  <c r="L776" i="1"/>
  <c r="L770" i="1"/>
  <c r="K777" i="1"/>
  <c r="K776" i="1"/>
  <c r="K772" i="1"/>
  <c r="K771" i="1"/>
  <c r="K770" i="1"/>
  <c r="L769" i="1"/>
  <c r="L768" i="1"/>
  <c r="L767" i="1"/>
  <c r="K768" i="1"/>
  <c r="K767" i="1"/>
  <c r="L766" i="1"/>
  <c r="L765" i="1"/>
  <c r="L764" i="1"/>
  <c r="K765" i="1"/>
  <c r="K764" i="1"/>
  <c r="L762" i="1"/>
  <c r="L761" i="1"/>
  <c r="L760" i="1"/>
  <c r="L759" i="1"/>
  <c r="K761" i="1"/>
  <c r="K760" i="1"/>
  <c r="K759" i="1"/>
  <c r="K755" i="1"/>
  <c r="K742" i="1"/>
  <c r="K741" i="1"/>
  <c r="L749" i="1"/>
  <c r="L747" i="1"/>
  <c r="K747" i="1"/>
  <c r="L746" i="1"/>
  <c r="L745" i="1"/>
  <c r="K745" i="1"/>
  <c r="L744" i="1"/>
  <c r="L743" i="1"/>
  <c r="K743" i="1"/>
  <c r="L737" i="1"/>
  <c r="L736" i="1"/>
  <c r="K737" i="1"/>
  <c r="K736" i="1"/>
  <c r="L735" i="1"/>
  <c r="L732" i="1"/>
  <c r="L731" i="1"/>
  <c r="L730" i="1"/>
  <c r="K732" i="1"/>
  <c r="K731" i="1"/>
  <c r="K730" i="1"/>
  <c r="K708" i="1"/>
  <c r="K718" i="1"/>
  <c r="L716" i="1"/>
  <c r="L715" i="1"/>
  <c r="L714" i="1"/>
  <c r="K715" i="1"/>
  <c r="K714" i="1"/>
  <c r="K713" i="1"/>
  <c r="L712" i="1"/>
  <c r="L711" i="1"/>
  <c r="L710" i="1"/>
  <c r="L709" i="1"/>
  <c r="K711" i="1"/>
  <c r="K710" i="1"/>
  <c r="K709" i="1"/>
  <c r="K703" i="1"/>
  <c r="K702" i="1"/>
  <c r="K701" i="1"/>
  <c r="K700" i="1"/>
  <c r="L698" i="1"/>
  <c r="L697" i="1"/>
  <c r="L696" i="1"/>
  <c r="L694" i="1"/>
  <c r="L691" i="1"/>
  <c r="L679" i="1"/>
  <c r="L678" i="1"/>
  <c r="L689" i="1"/>
  <c r="L688" i="1"/>
  <c r="L687" i="1"/>
  <c r="L686" i="1"/>
  <c r="L685" i="1"/>
  <c r="L684" i="1"/>
  <c r="L683" i="1"/>
  <c r="L682" i="1"/>
  <c r="L681" i="1"/>
  <c r="L680" i="1"/>
  <c r="K679" i="1"/>
  <c r="K678" i="1"/>
  <c r="L677" i="1"/>
  <c r="L676" i="1"/>
  <c r="K676" i="1"/>
  <c r="L674" i="1"/>
  <c r="L673" i="1"/>
  <c r="L672" i="1"/>
  <c r="K673" i="1"/>
  <c r="L671" i="1"/>
  <c r="L670" i="1"/>
  <c r="K670" i="1"/>
  <c r="L669" i="1"/>
  <c r="L668" i="1"/>
  <c r="K668" i="1"/>
  <c r="L665" i="1"/>
  <c r="L664" i="1"/>
  <c r="K664" i="1"/>
  <c r="L663" i="1"/>
  <c r="L662" i="1"/>
  <c r="K662" i="1"/>
  <c r="L661" i="1"/>
  <c r="L660" i="1"/>
  <c r="K660" i="1"/>
  <c r="K651" i="1"/>
  <c r="L659" i="1"/>
  <c r="L658" i="1"/>
  <c r="K658" i="1"/>
  <c r="L657" i="1"/>
  <c r="L656" i="1"/>
  <c r="K656" i="1"/>
  <c r="L653" i="1"/>
  <c r="L652" i="1"/>
  <c r="L651" i="1"/>
  <c r="L650" i="1"/>
  <c r="K652" i="1"/>
  <c r="L649" i="1"/>
  <c r="L648" i="1"/>
  <c r="L647" i="1"/>
  <c r="L646" i="1"/>
  <c r="L645" i="1"/>
  <c r="L644" i="1"/>
  <c r="K646" i="1"/>
  <c r="K645" i="1"/>
  <c r="K644" i="1"/>
  <c r="K642" i="1"/>
  <c r="K641" i="1"/>
  <c r="K640" i="1"/>
  <c r="L634" i="1"/>
  <c r="K634" i="1"/>
  <c r="L631" i="1"/>
  <c r="L627" i="1"/>
  <c r="K631" i="1"/>
  <c r="L629" i="1"/>
  <c r="L628" i="1"/>
  <c r="K628" i="1"/>
  <c r="K627" i="1"/>
  <c r="L624" i="1"/>
  <c r="L623" i="1"/>
  <c r="L622" i="1"/>
  <c r="L621" i="1"/>
  <c r="L620" i="1"/>
  <c r="L619" i="1"/>
  <c r="L618" i="1"/>
  <c r="L616" i="1"/>
  <c r="L615" i="1"/>
  <c r="K615" i="1"/>
  <c r="L613" i="1"/>
  <c r="K613" i="1"/>
  <c r="L611" i="1"/>
  <c r="L610" i="1"/>
  <c r="K610" i="1"/>
  <c r="L607" i="1"/>
  <c r="L606" i="1"/>
  <c r="L605" i="1"/>
  <c r="K606" i="1"/>
  <c r="K605" i="1"/>
  <c r="L604" i="1"/>
  <c r="L603" i="1"/>
  <c r="L602" i="1"/>
  <c r="K603" i="1"/>
  <c r="K602" i="1"/>
  <c r="L600" i="1"/>
  <c r="L599" i="1"/>
  <c r="L598" i="1"/>
  <c r="K599" i="1"/>
  <c r="K598" i="1"/>
  <c r="L597" i="1"/>
  <c r="L594" i="1"/>
  <c r="L593" i="1"/>
  <c r="K594" i="1"/>
  <c r="K593" i="1"/>
  <c r="K589" i="1"/>
  <c r="K588" i="1"/>
  <c r="K587" i="1"/>
  <c r="L585" i="1"/>
  <c r="L582" i="1"/>
  <c r="L584" i="1"/>
  <c r="L583" i="1"/>
  <c r="K582" i="1"/>
  <c r="L581" i="1"/>
  <c r="L580" i="1"/>
  <c r="K580" i="1"/>
  <c r="L576" i="1"/>
  <c r="K576" i="1"/>
  <c r="K570" i="1"/>
  <c r="L567" i="1"/>
  <c r="L565" i="1"/>
  <c r="K563" i="1"/>
  <c r="L557" i="1"/>
  <c r="L556" i="1"/>
  <c r="K555" i="1"/>
  <c r="L553" i="1"/>
  <c r="K553" i="1"/>
  <c r="L552" i="1"/>
  <c r="L551" i="1"/>
  <c r="K550" i="1"/>
  <c r="K549" i="1"/>
  <c r="L544" i="1"/>
  <c r="L543" i="1"/>
  <c r="K544" i="1"/>
  <c r="K543" i="1"/>
  <c r="L542" i="1"/>
  <c r="L541" i="1"/>
  <c r="K541" i="1"/>
  <c r="L540" i="1"/>
  <c r="L539" i="1"/>
  <c r="L538" i="1"/>
  <c r="K537" i="1"/>
  <c r="K536" i="1"/>
  <c r="K526" i="1"/>
  <c r="K525" i="1"/>
  <c r="L534" i="1"/>
  <c r="K534" i="1"/>
  <c r="L533" i="1"/>
  <c r="L532" i="1"/>
  <c r="L531" i="1"/>
  <c r="L530" i="1"/>
  <c r="K530" i="1"/>
  <c r="L529" i="1"/>
  <c r="L528" i="1"/>
  <c r="K528" i="1"/>
  <c r="L521" i="1"/>
  <c r="L520" i="1"/>
  <c r="K520" i="1"/>
  <c r="L517" i="1"/>
  <c r="K517" i="1"/>
  <c r="L516" i="1"/>
  <c r="L515" i="1"/>
  <c r="L514" i="1"/>
  <c r="K513" i="1"/>
  <c r="L512" i="1"/>
  <c r="L511" i="1"/>
  <c r="L510" i="1"/>
  <c r="L509" i="1"/>
  <c r="K508" i="1"/>
  <c r="L507" i="1"/>
  <c r="L506" i="1"/>
  <c r="L505" i="1"/>
  <c r="K504" i="1"/>
  <c r="L499" i="1"/>
  <c r="L498" i="1"/>
  <c r="K499" i="1"/>
  <c r="K498" i="1"/>
  <c r="L494" i="1"/>
  <c r="L492" i="1"/>
  <c r="K492" i="1"/>
  <c r="L491" i="1"/>
  <c r="L490" i="1"/>
  <c r="K490" i="1"/>
  <c r="L485" i="1"/>
  <c r="L484" i="1"/>
  <c r="L483" i="1"/>
  <c r="K484" i="1"/>
  <c r="K483" i="1"/>
  <c r="L482" i="1"/>
  <c r="L481" i="1"/>
  <c r="K481" i="1"/>
  <c r="L480" i="1"/>
  <c r="L479" i="1"/>
  <c r="K479" i="1"/>
  <c r="L476" i="1"/>
  <c r="L475" i="1"/>
  <c r="K475" i="1"/>
  <c r="L473" i="1"/>
  <c r="L472" i="1"/>
  <c r="L471" i="1"/>
  <c r="K472" i="1"/>
  <c r="K471" i="1"/>
  <c r="L470" i="1"/>
  <c r="L469" i="1"/>
  <c r="L468" i="1"/>
  <c r="K464" i="1"/>
  <c r="L463" i="1"/>
  <c r="L462" i="1"/>
  <c r="K459" i="1"/>
  <c r="K458" i="1"/>
  <c r="L455" i="1"/>
  <c r="K455" i="1"/>
  <c r="L452" i="1"/>
  <c r="L451" i="1"/>
  <c r="K451" i="1"/>
  <c r="L446" i="1"/>
  <c r="K446" i="1"/>
  <c r="L442" i="1"/>
  <c r="K442" i="1"/>
  <c r="L439" i="1"/>
  <c r="K439" i="1"/>
  <c r="L436" i="1"/>
  <c r="K436" i="1"/>
  <c r="L433" i="1"/>
  <c r="L432" i="1"/>
  <c r="K432" i="1"/>
  <c r="L425" i="1"/>
  <c r="K425" i="1"/>
  <c r="L419" i="1"/>
  <c r="L418" i="1"/>
  <c r="K419" i="1"/>
  <c r="L414" i="1"/>
  <c r="K414" i="1"/>
  <c r="L408" i="1"/>
  <c r="L407" i="1"/>
  <c r="K408" i="1"/>
  <c r="K407" i="1"/>
  <c r="L405" i="1"/>
  <c r="K405" i="1"/>
  <c r="L403" i="1"/>
  <c r="K403" i="1"/>
  <c r="L402" i="1"/>
  <c r="L401" i="1"/>
  <c r="L400" i="1"/>
  <c r="K398" i="1"/>
  <c r="L396" i="1"/>
  <c r="L395" i="1"/>
  <c r="L394" i="1"/>
  <c r="K395" i="1"/>
  <c r="K394" i="1"/>
  <c r="L392" i="1"/>
  <c r="K392" i="1"/>
  <c r="L391" i="1"/>
  <c r="L390" i="1"/>
  <c r="L389" i="1"/>
  <c r="K388" i="1"/>
  <c r="K387" i="1"/>
  <c r="L385" i="1"/>
  <c r="L384" i="1"/>
  <c r="K383" i="1"/>
  <c r="L382" i="1"/>
  <c r="L381" i="1"/>
  <c r="K381" i="1"/>
  <c r="K378" i="1"/>
  <c r="L380" i="1"/>
  <c r="L379" i="1"/>
  <c r="K379" i="1"/>
  <c r="L374" i="1"/>
  <c r="K374" i="1"/>
  <c r="L371" i="1"/>
  <c r="K371" i="1"/>
  <c r="L364" i="1"/>
  <c r="K364" i="1"/>
  <c r="L360" i="1"/>
  <c r="K360" i="1"/>
  <c r="L356" i="1"/>
  <c r="L355" i="1"/>
  <c r="K356" i="1"/>
  <c r="L350" i="1"/>
  <c r="L349" i="1"/>
  <c r="K350" i="1"/>
  <c r="K349" i="1"/>
  <c r="L347" i="1"/>
  <c r="K347" i="1"/>
  <c r="L346" i="1"/>
  <c r="L345" i="1"/>
  <c r="K345" i="1"/>
  <c r="L344" i="1"/>
  <c r="L343" i="1"/>
  <c r="K343" i="1"/>
  <c r="L341" i="1"/>
  <c r="K341" i="1"/>
  <c r="L338" i="1"/>
  <c r="K338" i="1"/>
  <c r="L331" i="1"/>
  <c r="K331" i="1"/>
  <c r="L329" i="1"/>
  <c r="K329" i="1"/>
  <c r="L326" i="1"/>
  <c r="K326" i="1"/>
  <c r="L322" i="1"/>
  <c r="K322" i="1"/>
  <c r="L320" i="1"/>
  <c r="K320" i="1"/>
  <c r="L319" i="1"/>
  <c r="L318" i="1"/>
  <c r="K318" i="1"/>
  <c r="L315" i="1"/>
  <c r="K315" i="1"/>
  <c r="L312" i="1"/>
  <c r="K312" i="1"/>
  <c r="L305" i="1"/>
  <c r="K305" i="1"/>
  <c r="L301" i="1"/>
  <c r="K301" i="1"/>
  <c r="L296" i="1"/>
  <c r="L295" i="1"/>
  <c r="K296" i="1"/>
  <c r="L287" i="1"/>
  <c r="L286" i="1"/>
  <c r="K287" i="1"/>
  <c r="K286" i="1"/>
  <c r="L282" i="1"/>
  <c r="L279" i="1"/>
  <c r="L278" i="1"/>
  <c r="L281" i="1"/>
  <c r="L280" i="1"/>
  <c r="K279" i="1"/>
  <c r="K278" i="1"/>
  <c r="L277" i="1"/>
  <c r="L276" i="1"/>
  <c r="K276" i="1"/>
  <c r="L275" i="1"/>
  <c r="L273" i="1"/>
  <c r="L272" i="1"/>
  <c r="L274" i="1"/>
  <c r="K273" i="1"/>
  <c r="K272" i="1"/>
  <c r="L270" i="1"/>
  <c r="L269" i="1"/>
  <c r="L268" i="1"/>
  <c r="L267" i="1"/>
  <c r="K266" i="1"/>
  <c r="L265" i="1"/>
  <c r="L263" i="1"/>
  <c r="K263" i="1"/>
  <c r="L262" i="1"/>
  <c r="L261" i="1"/>
  <c r="L260" i="1"/>
  <c r="K259" i="1"/>
  <c r="L258" i="1"/>
  <c r="L257" i="1"/>
  <c r="L256" i="1"/>
  <c r="K255" i="1"/>
  <c r="K254" i="1"/>
  <c r="L252" i="1"/>
  <c r="L250" i="1"/>
  <c r="L249" i="1"/>
  <c r="L248" i="1"/>
  <c r="K250" i="1"/>
  <c r="K249" i="1"/>
  <c r="K248" i="1"/>
  <c r="L247" i="1"/>
  <c r="L246" i="1"/>
  <c r="L245" i="1"/>
  <c r="L244" i="1"/>
  <c r="K246" i="1"/>
  <c r="K245" i="1"/>
  <c r="K244" i="1"/>
  <c r="L239" i="1"/>
  <c r="L238" i="1"/>
  <c r="K239" i="1"/>
  <c r="K238" i="1"/>
  <c r="L234" i="1"/>
  <c r="L233" i="1"/>
  <c r="K232" i="1"/>
  <c r="K231" i="1"/>
  <c r="L229" i="1"/>
  <c r="L228" i="1"/>
  <c r="K229" i="1"/>
  <c r="K228" i="1"/>
  <c r="K227" i="1"/>
  <c r="K226" i="1"/>
  <c r="L223" i="1"/>
  <c r="L222" i="1"/>
  <c r="K222" i="1"/>
  <c r="K214" i="1"/>
  <c r="K213" i="1"/>
  <c r="L220" i="1"/>
  <c r="L219" i="1"/>
  <c r="L218" i="1"/>
  <c r="L217" i="1"/>
  <c r="L216" i="1"/>
  <c r="L215" i="1"/>
  <c r="K215" i="1"/>
  <c r="K212" i="1"/>
  <c r="L209" i="1"/>
  <c r="L208" i="1"/>
  <c r="L207" i="1"/>
  <c r="K208" i="1"/>
  <c r="K207" i="1"/>
  <c r="K192" i="1"/>
  <c r="L206" i="1"/>
  <c r="L205" i="1"/>
  <c r="L204" i="1"/>
  <c r="K205" i="1"/>
  <c r="K204" i="1"/>
  <c r="L203" i="1"/>
  <c r="L202" i="1"/>
  <c r="K202" i="1"/>
  <c r="L201" i="1"/>
  <c r="L200" i="1"/>
  <c r="K200" i="1"/>
  <c r="L198" i="1"/>
  <c r="L197" i="1"/>
  <c r="L196" i="1"/>
  <c r="K195" i="1"/>
  <c r="K190" i="1"/>
  <c r="K189" i="1"/>
  <c r="K188" i="1"/>
  <c r="K187" i="1"/>
  <c r="L185" i="1"/>
  <c r="L184" i="1"/>
  <c r="L183" i="1"/>
  <c r="L182" i="1"/>
  <c r="K184" i="1"/>
  <c r="K183" i="1"/>
  <c r="K182" i="1"/>
  <c r="L181" i="1"/>
  <c r="L180" i="1"/>
  <c r="L179" i="1"/>
  <c r="L178" i="1"/>
  <c r="K180" i="1"/>
  <c r="K179" i="1"/>
  <c r="K178" i="1"/>
  <c r="K177" i="1"/>
  <c r="L176" i="1"/>
  <c r="L175" i="1"/>
  <c r="L174" i="1"/>
  <c r="L173" i="1"/>
  <c r="L172" i="1"/>
  <c r="L171" i="1"/>
  <c r="L170" i="1"/>
  <c r="L169" i="1"/>
  <c r="L168" i="1"/>
  <c r="L167" i="1"/>
  <c r="L166" i="1"/>
  <c r="L165" i="1"/>
  <c r="L164" i="1"/>
  <c r="K163" i="1"/>
  <c r="K162" i="1"/>
  <c r="L161" i="1"/>
  <c r="L160" i="1"/>
  <c r="L159" i="1"/>
  <c r="L158" i="1"/>
  <c r="L157" i="1"/>
  <c r="K159" i="1"/>
  <c r="K158" i="1"/>
  <c r="K157" i="1"/>
  <c r="L156" i="1"/>
  <c r="L155" i="1"/>
  <c r="K155" i="1"/>
  <c r="K146" i="1"/>
  <c r="K145" i="1"/>
  <c r="L154" i="1"/>
  <c r="L153" i="1"/>
  <c r="K153" i="1"/>
  <c r="L151" i="1"/>
  <c r="L150" i="1"/>
  <c r="L149" i="1"/>
  <c r="L148" i="1"/>
  <c r="L147" i="1"/>
  <c r="L146" i="1"/>
  <c r="L145" i="1"/>
  <c r="K147" i="1"/>
  <c r="L143" i="1"/>
  <c r="L142" i="1"/>
  <c r="L141" i="1"/>
  <c r="L140" i="1"/>
  <c r="K142" i="1"/>
  <c r="K141" i="1"/>
  <c r="K140" i="1"/>
  <c r="L139" i="1"/>
  <c r="L138" i="1"/>
  <c r="L137" i="1"/>
  <c r="L136" i="1"/>
  <c r="K138" i="1"/>
  <c r="K135" i="1"/>
  <c r="L134" i="1"/>
  <c r="L133" i="1"/>
  <c r="L132" i="1"/>
  <c r="L131" i="1"/>
  <c r="L129" i="1"/>
  <c r="L128" i="1"/>
  <c r="K127" i="1"/>
  <c r="K126" i="1"/>
  <c r="K125" i="1"/>
  <c r="L124" i="1"/>
  <c r="L123" i="1"/>
  <c r="L122" i="1"/>
  <c r="L121" i="1"/>
  <c r="K120" i="1"/>
  <c r="K119" i="1"/>
  <c r="K118" i="1"/>
  <c r="L117" i="1"/>
  <c r="L116" i="1"/>
  <c r="L115" i="1"/>
  <c r="K116" i="1"/>
  <c r="K115" i="1"/>
  <c r="L114" i="1"/>
  <c r="L113" i="1"/>
  <c r="K112" i="1"/>
  <c r="L111" i="1"/>
  <c r="L110" i="1"/>
  <c r="L109" i="1"/>
  <c r="K108" i="1"/>
  <c r="K107" i="1"/>
  <c r="K106" i="1"/>
  <c r="K105" i="1"/>
  <c r="L104" i="1"/>
  <c r="L103" i="1"/>
  <c r="L102" i="1"/>
  <c r="L101" i="1"/>
  <c r="L100" i="1"/>
  <c r="L99" i="1"/>
  <c r="L98" i="1"/>
  <c r="L97" i="1"/>
  <c r="L96" i="1"/>
  <c r="L92" i="1"/>
  <c r="L95" i="1"/>
  <c r="L94" i="1"/>
  <c r="L91" i="1"/>
  <c r="L93" i="1"/>
  <c r="K92" i="1"/>
  <c r="K91" i="1"/>
  <c r="L90" i="1"/>
  <c r="L89" i="1"/>
  <c r="K89" i="1"/>
  <c r="L88" i="1"/>
  <c r="L87" i="1"/>
  <c r="K87" i="1"/>
  <c r="L86" i="1"/>
  <c r="L85" i="1"/>
  <c r="L84" i="1"/>
  <c r="K83" i="1"/>
  <c r="L80" i="1"/>
  <c r="L79" i="1"/>
  <c r="K79" i="1"/>
  <c r="L78" i="1"/>
  <c r="L77" i="1"/>
  <c r="K77" i="1"/>
  <c r="L76" i="1"/>
  <c r="L75" i="1"/>
  <c r="L74" i="1"/>
  <c r="L73" i="1"/>
  <c r="K73" i="1"/>
  <c r="L70" i="1"/>
  <c r="L69" i="1"/>
  <c r="K69" i="1"/>
  <c r="K62" i="1"/>
  <c r="K61" i="1"/>
  <c r="L67" i="1"/>
  <c r="K67" i="1"/>
  <c r="L66" i="1"/>
  <c r="L65" i="1"/>
  <c r="L64" i="1"/>
  <c r="K63" i="1"/>
  <c r="L60" i="1"/>
  <c r="L59" i="1"/>
  <c r="K59" i="1"/>
  <c r="L58" i="1"/>
  <c r="L57" i="1"/>
  <c r="L56" i="1"/>
  <c r="K55" i="1"/>
  <c r="K54" i="1"/>
  <c r="L53" i="1"/>
  <c r="L52" i="1"/>
  <c r="L51" i="1"/>
  <c r="L50" i="1"/>
  <c r="K51" i="1"/>
  <c r="K50" i="1"/>
  <c r="K49" i="1"/>
  <c r="L48" i="1"/>
  <c r="L47" i="1"/>
  <c r="K47" i="1"/>
  <c r="L46" i="1"/>
  <c r="L45" i="1"/>
  <c r="L44" i="1"/>
  <c r="K43" i="1"/>
  <c r="K42" i="1"/>
  <c r="K41" i="1"/>
  <c r="L40" i="1"/>
  <c r="L39" i="1"/>
  <c r="K39" i="1"/>
  <c r="L38" i="1"/>
  <c r="L37" i="1"/>
  <c r="L36" i="1"/>
  <c r="K35" i="1"/>
  <c r="K34" i="1"/>
  <c r="K33" i="1"/>
  <c r="L32" i="1"/>
  <c r="L31" i="1"/>
  <c r="L30" i="1"/>
  <c r="L29" i="1"/>
  <c r="K31" i="1"/>
  <c r="K30" i="1"/>
  <c r="K29" i="1"/>
  <c r="L27" i="1"/>
  <c r="L26" i="1"/>
  <c r="L25" i="1"/>
  <c r="L24" i="1"/>
  <c r="L23" i="1"/>
  <c r="L22" i="1"/>
  <c r="L21" i="1"/>
  <c r="K20" i="1"/>
  <c r="K19" i="1"/>
  <c r="K18" i="1"/>
  <c r="L17" i="1"/>
  <c r="L16" i="1"/>
  <c r="L15" i="1"/>
  <c r="L14" i="1"/>
  <c r="K16" i="1"/>
  <c r="K15" i="1"/>
  <c r="K14" i="1"/>
  <c r="I1969" i="1"/>
  <c r="I1962" i="1"/>
  <c r="I1961" i="1"/>
  <c r="I1960" i="1"/>
  <c r="I1959" i="1"/>
  <c r="I1957" i="1"/>
  <c r="I1952" i="1"/>
  <c r="I1951" i="1"/>
  <c r="I1950" i="1"/>
  <c r="I1949" i="1"/>
  <c r="I1948" i="1"/>
  <c r="I1947" i="1"/>
  <c r="I1946" i="1"/>
  <c r="I1944" i="1"/>
  <c r="I1943" i="1"/>
  <c r="I1937" i="1"/>
  <c r="I1927" i="1"/>
  <c r="I1922" i="1"/>
  <c r="I1921" i="1"/>
  <c r="I1920" i="1"/>
  <c r="I1912" i="1"/>
  <c r="I1911" i="1"/>
  <c r="I1910" i="1"/>
  <c r="I1909" i="1"/>
  <c r="I1900" i="1"/>
  <c r="I1899" i="1"/>
  <c r="I1897" i="1"/>
  <c r="I1896" i="1"/>
  <c r="I1895" i="1"/>
  <c r="I1893" i="1"/>
  <c r="I1892" i="1"/>
  <c r="I1891" i="1"/>
  <c r="I1890" i="1"/>
  <c r="I1889" i="1"/>
  <c r="I1887" i="1"/>
  <c r="I1885" i="1"/>
  <c r="I1884" i="1"/>
  <c r="I1879" i="1"/>
  <c r="I1867" i="1"/>
  <c r="I1866" i="1"/>
  <c r="I1860" i="1"/>
  <c r="I1855" i="1"/>
  <c r="I1852" i="1"/>
  <c r="I1851" i="1"/>
  <c r="I1850" i="1"/>
  <c r="I1849" i="1"/>
  <c r="I1847" i="1"/>
  <c r="I1845" i="1"/>
  <c r="I1844" i="1"/>
  <c r="I1846" i="1"/>
  <c r="I1837" i="1"/>
  <c r="I1836" i="1"/>
  <c r="I1835" i="1"/>
  <c r="I1834" i="1"/>
  <c r="I1833" i="1"/>
  <c r="I1832" i="1"/>
  <c r="I1831" i="1"/>
  <c r="I1830" i="1"/>
  <c r="I1829" i="1"/>
  <c r="I1828" i="1"/>
  <c r="I1827" i="1"/>
  <c r="I1826" i="1"/>
  <c r="I1825" i="1"/>
  <c r="I1823" i="1"/>
  <c r="I1822" i="1"/>
  <c r="I1821" i="1"/>
  <c r="I1820" i="1"/>
  <c r="I1819" i="1"/>
  <c r="I1818" i="1"/>
  <c r="I1805" i="1"/>
  <c r="I1804" i="1"/>
  <c r="I1803" i="1"/>
  <c r="I1802" i="1"/>
  <c r="I1801" i="1"/>
  <c r="I1794" i="1"/>
  <c r="I1788" i="1"/>
  <c r="I1787" i="1"/>
  <c r="I1785" i="1"/>
  <c r="I1784" i="1"/>
  <c r="I1786" i="1"/>
  <c r="I1783" i="1"/>
  <c r="I1782" i="1"/>
  <c r="I1780" i="1"/>
  <c r="I1779" i="1"/>
  <c r="I1778" i="1"/>
  <c r="I1777" i="1"/>
  <c r="I1776" i="1"/>
  <c r="I1773" i="1"/>
  <c r="I1772" i="1"/>
  <c r="I1771" i="1"/>
  <c r="I1770" i="1"/>
  <c r="I1763" i="1"/>
  <c r="I1762" i="1"/>
  <c r="I1761" i="1"/>
  <c r="I1760" i="1"/>
  <c r="I1755" i="1"/>
  <c r="I1754" i="1"/>
  <c r="I1753" i="1"/>
  <c r="I1752" i="1"/>
  <c r="I1748" i="1"/>
  <c r="I1745" i="1"/>
  <c r="I1744" i="1"/>
  <c r="I1740" i="1"/>
  <c r="I1739" i="1"/>
  <c r="I1738" i="1"/>
  <c r="I1736" i="1"/>
  <c r="I1735" i="1"/>
  <c r="I1734" i="1"/>
  <c r="I1733" i="1"/>
  <c r="I1732" i="1"/>
  <c r="I1730" i="1"/>
  <c r="I1728" i="1"/>
  <c r="I1727" i="1"/>
  <c r="I1726" i="1"/>
  <c r="I1725" i="1"/>
  <c r="I1724" i="1"/>
  <c r="I1721" i="1"/>
  <c r="I1720" i="1"/>
  <c r="I1717" i="1"/>
  <c r="I1716" i="1"/>
  <c r="I1715" i="1"/>
  <c r="I1712" i="1"/>
  <c r="I1711" i="1"/>
  <c r="I1709" i="1"/>
  <c r="I1704" i="1"/>
  <c r="I1703" i="1"/>
  <c r="I1708" i="1"/>
  <c r="I1707" i="1"/>
  <c r="I1702" i="1"/>
  <c r="I1701" i="1"/>
  <c r="I1700" i="1"/>
  <c r="I1697" i="1"/>
  <c r="I1696" i="1"/>
  <c r="I1695" i="1"/>
  <c r="I1694" i="1"/>
  <c r="I1693" i="1"/>
  <c r="I1692" i="1"/>
  <c r="I1691" i="1"/>
  <c r="I1687" i="1"/>
  <c r="I1685" i="1"/>
  <c r="I1684" i="1"/>
  <c r="I1686" i="1"/>
  <c r="I1683" i="1"/>
  <c r="I1682" i="1"/>
  <c r="I1681" i="1"/>
  <c r="I1676" i="1"/>
  <c r="I1675" i="1"/>
  <c r="I1674" i="1"/>
  <c r="I1673" i="1"/>
  <c r="I1672" i="1"/>
  <c r="I1671" i="1"/>
  <c r="I1670" i="1"/>
  <c r="I1669" i="1"/>
  <c r="I1668" i="1"/>
  <c r="I1667" i="1"/>
  <c r="I1666" i="1"/>
  <c r="I1665" i="1"/>
  <c r="I1664" i="1"/>
  <c r="I1663" i="1"/>
  <c r="I1662" i="1"/>
  <c r="I1661" i="1"/>
  <c r="I1660" i="1"/>
  <c r="I1659" i="1"/>
  <c r="I1658" i="1"/>
  <c r="I1657" i="1"/>
  <c r="I1656" i="1"/>
  <c r="I1655" i="1"/>
  <c r="I1654" i="1"/>
  <c r="I1653" i="1"/>
  <c r="I1652" i="1"/>
  <c r="I1651" i="1"/>
  <c r="I1650" i="1"/>
  <c r="I1649" i="1"/>
  <c r="I1648" i="1"/>
  <c r="I1647" i="1"/>
  <c r="I1645" i="1"/>
  <c r="I1644" i="1"/>
  <c r="I1643" i="1"/>
  <c r="I1642" i="1"/>
  <c r="I1641" i="1"/>
  <c r="I1640" i="1"/>
  <c r="I1639" i="1"/>
  <c r="I1638" i="1"/>
  <c r="I1637" i="1"/>
  <c r="I1636" i="1"/>
  <c r="I1635" i="1"/>
  <c r="I1630" i="1"/>
  <c r="I1627" i="1"/>
  <c r="I1626" i="1"/>
  <c r="I1624" i="1"/>
  <c r="I1623" i="1"/>
  <c r="I1621" i="1"/>
  <c r="I1620" i="1"/>
  <c r="I1618" i="1"/>
  <c r="I1617" i="1"/>
  <c r="I1616" i="1"/>
  <c r="I1613" i="1"/>
  <c r="I1611" i="1"/>
  <c r="I1610" i="1"/>
  <c r="I1612" i="1"/>
  <c r="I1609" i="1"/>
  <c r="I1608" i="1"/>
  <c r="I1607" i="1"/>
  <c r="I1606" i="1"/>
  <c r="I1605" i="1"/>
  <c r="I1604" i="1"/>
  <c r="I1603" i="1"/>
  <c r="I1602" i="1"/>
  <c r="I1597" i="1"/>
  <c r="I1596" i="1"/>
  <c r="I1595" i="1"/>
  <c r="I1594" i="1"/>
  <c r="I1593" i="1"/>
  <c r="I1592" i="1"/>
  <c r="I1591" i="1"/>
  <c r="I1590" i="1"/>
  <c r="I1589" i="1"/>
  <c r="I1585" i="1"/>
  <c r="I1583" i="1"/>
  <c r="I1582" i="1"/>
  <c r="I1580" i="1"/>
  <c r="I1576" i="1"/>
  <c r="I1578" i="1"/>
  <c r="I1577" i="1"/>
  <c r="I1567" i="1"/>
  <c r="I1566" i="1"/>
  <c r="I1565" i="1"/>
  <c r="I1564" i="1"/>
  <c r="I1560" i="1"/>
  <c r="I1558" i="1"/>
  <c r="I1557" i="1"/>
  <c r="I1553" i="1"/>
  <c r="I1552" i="1"/>
  <c r="I1551" i="1"/>
  <c r="I1550" i="1"/>
  <c r="I1549" i="1"/>
  <c r="I1548" i="1"/>
  <c r="I1547" i="1"/>
  <c r="I1543" i="1"/>
  <c r="I1542" i="1"/>
  <c r="I1541" i="1"/>
  <c r="I1534" i="1"/>
  <c r="I1533" i="1"/>
  <c r="I1522" i="1"/>
  <c r="I1521" i="1"/>
  <c r="I1520" i="1"/>
  <c r="I1519" i="1"/>
  <c r="I1518" i="1"/>
  <c r="I1517" i="1"/>
  <c r="I1515" i="1"/>
  <c r="I1514" i="1"/>
  <c r="I1513" i="1"/>
  <c r="I1512" i="1"/>
  <c r="I1508" i="1"/>
  <c r="I1507" i="1"/>
  <c r="I1506" i="1"/>
  <c r="I1505" i="1"/>
  <c r="I1504" i="1"/>
  <c r="I1503" i="1"/>
  <c r="I1502" i="1"/>
  <c r="I1494" i="1"/>
  <c r="I1500" i="1"/>
  <c r="I1498" i="1"/>
  <c r="I1497" i="1"/>
  <c r="I1496" i="1"/>
  <c r="I1495" i="1"/>
  <c r="I1493" i="1"/>
  <c r="I1489" i="1"/>
  <c r="I1488" i="1"/>
  <c r="I1487" i="1"/>
  <c r="I1486" i="1"/>
  <c r="I1477" i="1"/>
  <c r="I1476" i="1"/>
  <c r="I1469" i="1"/>
  <c r="I1468" i="1"/>
  <c r="I1467" i="1"/>
  <c r="I1462" i="1"/>
  <c r="I1461" i="1"/>
  <c r="I1460" i="1"/>
  <c r="I1459" i="1"/>
  <c r="I1458" i="1"/>
  <c r="I1457" i="1"/>
  <c r="I1450" i="1"/>
  <c r="I1449" i="1"/>
  <c r="I1445" i="1"/>
  <c r="I1447" i="1"/>
  <c r="I1446" i="1"/>
  <c r="I1439" i="1"/>
  <c r="I1436" i="1"/>
  <c r="I1435" i="1"/>
  <c r="I1434" i="1"/>
  <c r="I1433" i="1"/>
  <c r="I1432" i="1"/>
  <c r="I1418" i="1"/>
  <c r="I1417" i="1"/>
  <c r="I1409" i="1"/>
  <c r="I1408" i="1"/>
  <c r="I1407" i="1"/>
  <c r="I1406" i="1"/>
  <c r="I1405" i="1"/>
  <c r="I1404" i="1"/>
  <c r="I1403" i="1"/>
  <c r="I1338" i="1"/>
  <c r="I1397" i="1"/>
  <c r="I1396" i="1"/>
  <c r="I1395" i="1"/>
  <c r="I1387" i="1"/>
  <c r="I1386" i="1"/>
  <c r="I1385" i="1"/>
  <c r="I1384" i="1"/>
  <c r="I1383" i="1"/>
  <c r="I1382" i="1"/>
  <c r="I1381" i="1"/>
  <c r="I1380" i="1"/>
  <c r="I1378" i="1"/>
  <c r="I1376" i="1"/>
  <c r="I1373" i="1"/>
  <c r="I1372" i="1"/>
  <c r="I1371" i="1"/>
  <c r="I1368" i="1"/>
  <c r="I1370" i="1"/>
  <c r="I1364" i="1"/>
  <c r="I1357" i="1"/>
  <c r="I1354" i="1"/>
  <c r="I1355" i="1"/>
  <c r="I1352" i="1"/>
  <c r="I1351" i="1"/>
  <c r="I1350" i="1"/>
  <c r="I1348" i="1"/>
  <c r="I1346" i="1"/>
  <c r="I1345" i="1"/>
  <c r="I1337" i="1"/>
  <c r="I1336" i="1"/>
  <c r="I1335" i="1"/>
  <c r="I1334" i="1"/>
  <c r="I1333" i="1"/>
  <c r="I1318" i="1"/>
  <c r="I1317" i="1"/>
  <c r="I1316" i="1"/>
  <c r="I1315" i="1"/>
  <c r="I1314" i="1"/>
  <c r="I1313" i="1"/>
  <c r="I1312" i="1"/>
  <c r="I1311" i="1"/>
  <c r="I1305" i="1"/>
  <c r="I1303" i="1"/>
  <c r="I1302" i="1"/>
  <c r="I1300" i="1"/>
  <c r="I1299" i="1"/>
  <c r="I1298" i="1"/>
  <c r="I1297" i="1"/>
  <c r="I1296" i="1"/>
  <c r="I1293" i="1"/>
  <c r="I1295" i="1"/>
  <c r="I1283" i="1"/>
  <c r="I1282" i="1"/>
  <c r="I1270" i="1"/>
  <c r="I1265" i="1"/>
  <c r="I1264" i="1"/>
  <c r="I1263" i="1"/>
  <c r="I1262" i="1"/>
  <c r="I1248" i="1"/>
  <c r="I1259" i="1"/>
  <c r="I1260" i="1"/>
  <c r="I1258" i="1"/>
  <c r="I1253" i="1"/>
  <c r="I1252" i="1"/>
  <c r="I1250" i="1"/>
  <c r="I1249" i="1"/>
  <c r="I1244" i="1"/>
  <c r="I1241" i="1"/>
  <c r="I1239" i="1"/>
  <c r="I1238" i="1"/>
  <c r="I1237" i="1"/>
  <c r="I1235" i="1"/>
  <c r="I1234" i="1"/>
  <c r="I1228" i="1"/>
  <c r="I1227" i="1"/>
  <c r="I1226" i="1"/>
  <c r="I1225" i="1"/>
  <c r="I1224" i="1"/>
  <c r="I1223" i="1"/>
  <c r="I1222" i="1"/>
  <c r="I1221" i="1"/>
  <c r="I1217" i="1"/>
  <c r="I1216" i="1"/>
  <c r="I1213" i="1"/>
  <c r="I1212" i="1"/>
  <c r="I1211" i="1"/>
  <c r="I1210" i="1"/>
  <c r="I1208" i="1"/>
  <c r="I1204" i="1"/>
  <c r="I1203" i="1"/>
  <c r="I1201" i="1"/>
  <c r="I1198" i="1"/>
  <c r="I1197" i="1"/>
  <c r="I1196" i="1"/>
  <c r="I1195" i="1"/>
  <c r="I1194" i="1"/>
  <c r="I1193" i="1"/>
  <c r="I1191" i="1"/>
  <c r="I1190" i="1"/>
  <c r="I1189" i="1"/>
  <c r="I1188" i="1"/>
  <c r="I1184" i="1"/>
  <c r="I1183" i="1"/>
  <c r="I1181" i="1"/>
  <c r="I1176" i="1"/>
  <c r="I1171" i="1"/>
  <c r="I1170" i="1"/>
  <c r="I1167" i="1"/>
  <c r="I1166" i="1"/>
  <c r="I1165" i="1"/>
  <c r="I1162" i="1"/>
  <c r="I1161" i="1"/>
  <c r="I1160" i="1"/>
  <c r="I1158" i="1"/>
  <c r="I1157" i="1"/>
  <c r="I1156" i="1"/>
  <c r="I1155" i="1"/>
  <c r="I1150" i="1"/>
  <c r="I1149" i="1"/>
  <c r="I1148" i="1"/>
  <c r="I1147" i="1"/>
  <c r="I1146" i="1"/>
  <c r="I1144" i="1"/>
  <c r="I1143" i="1"/>
  <c r="I1142" i="1"/>
  <c r="I1141" i="1"/>
  <c r="I1135" i="1"/>
  <c r="I1134" i="1"/>
  <c r="I1133" i="1"/>
  <c r="I1132" i="1"/>
  <c r="I1130" i="1"/>
  <c r="I1129" i="1"/>
  <c r="I1126" i="1"/>
  <c r="I1122" i="1"/>
  <c r="I1121" i="1"/>
  <c r="I1120" i="1"/>
  <c r="I1119" i="1"/>
  <c r="I1118" i="1"/>
  <c r="I1112" i="1"/>
  <c r="I1111" i="1"/>
  <c r="I1110" i="1"/>
  <c r="I1113" i="1"/>
  <c r="I1109" i="1"/>
  <c r="I1108" i="1"/>
  <c r="I1104" i="1"/>
  <c r="I1103" i="1"/>
  <c r="I1101" i="1"/>
  <c r="I1100" i="1"/>
  <c r="I1098" i="1"/>
  <c r="I1097" i="1"/>
  <c r="I1096" i="1"/>
  <c r="I1095" i="1"/>
  <c r="I1094" i="1"/>
  <c r="I1089" i="1"/>
  <c r="I1087" i="1"/>
  <c r="I1085" i="1"/>
  <c r="I1084" i="1"/>
  <c r="I1082" i="1"/>
  <c r="I1081" i="1"/>
  <c r="I1083" i="1"/>
  <c r="I1078" i="1"/>
  <c r="I1077" i="1"/>
  <c r="I1076" i="1"/>
  <c r="I1074" i="1"/>
  <c r="I1073" i="1"/>
  <c r="I1072" i="1"/>
  <c r="I1071" i="1"/>
  <c r="I1064" i="1"/>
  <c r="I1063" i="1"/>
  <c r="I1062" i="1"/>
  <c r="I1052" i="1"/>
  <c r="I1050" i="1"/>
  <c r="I1056" i="1"/>
  <c r="I1055" i="1"/>
  <c r="I1049" i="1"/>
  <c r="I1048" i="1"/>
  <c r="I1044" i="1"/>
  <c r="I1043" i="1"/>
  <c r="I1042" i="1"/>
  <c r="I1041" i="1"/>
  <c r="I1039" i="1"/>
  <c r="I1038" i="1"/>
  <c r="I1037" i="1"/>
  <c r="I1032" i="1"/>
  <c r="I1031" i="1"/>
  <c r="I1030" i="1"/>
  <c r="I1026" i="1"/>
  <c r="I1018" i="1"/>
  <c r="I1016" i="1"/>
  <c r="I1015" i="1"/>
  <c r="I1009" i="1"/>
  <c r="I1007" i="1"/>
  <c r="I1002" i="1"/>
  <c r="I1003" i="1"/>
  <c r="I999" i="1"/>
  <c r="I998" i="1"/>
  <c r="I995" i="1"/>
  <c r="I993" i="1"/>
  <c r="I992" i="1"/>
  <c r="I991" i="1"/>
  <c r="I989" i="1"/>
  <c r="I988" i="1"/>
  <c r="I987" i="1"/>
  <c r="I986" i="1"/>
  <c r="I977" i="1"/>
  <c r="I976" i="1"/>
  <c r="I975" i="1"/>
  <c r="I972" i="1"/>
  <c r="I971" i="1"/>
  <c r="I939" i="1"/>
  <c r="I938" i="1"/>
  <c r="I937" i="1"/>
  <c r="I936" i="1"/>
  <c r="I928" i="1"/>
  <c r="I925" i="1"/>
  <c r="I924" i="1"/>
  <c r="I916" i="1"/>
  <c r="I905" i="1"/>
  <c r="I895" i="1"/>
  <c r="I894" i="1"/>
  <c r="I893" i="1"/>
  <c r="I892" i="1"/>
  <c r="I891" i="1"/>
  <c r="I890" i="1"/>
  <c r="I889" i="1"/>
  <c r="I888" i="1"/>
  <c r="I887" i="1"/>
  <c r="I886" i="1"/>
  <c r="I885" i="1"/>
  <c r="I883" i="1"/>
  <c r="I882" i="1"/>
  <c r="I881" i="1"/>
  <c r="I873" i="1"/>
  <c r="I871" i="1"/>
  <c r="I868" i="1"/>
  <c r="I867" i="1"/>
  <c r="I866" i="1"/>
  <c r="I865" i="1"/>
  <c r="I864" i="1"/>
  <c r="I863" i="1"/>
  <c r="I862" i="1"/>
  <c r="I859" i="1"/>
  <c r="I861" i="1"/>
  <c r="I860" i="1"/>
  <c r="I848" i="1"/>
  <c r="I844" i="1"/>
  <c r="I829" i="1"/>
  <c r="I828" i="1"/>
  <c r="I824" i="1"/>
  <c r="I823" i="1"/>
  <c r="I822" i="1"/>
  <c r="I821" i="1"/>
  <c r="I813" i="1"/>
  <c r="I812" i="1"/>
  <c r="I811" i="1"/>
  <c r="I810" i="1"/>
  <c r="I807" i="1"/>
  <c r="I806" i="1"/>
  <c r="I809" i="1"/>
  <c r="I808" i="1"/>
  <c r="I800" i="1"/>
  <c r="I798" i="1"/>
  <c r="I797" i="1"/>
  <c r="I796" i="1"/>
  <c r="I794" i="1"/>
  <c r="I793" i="1"/>
  <c r="I787" i="1"/>
  <c r="I789" i="1"/>
  <c r="I788" i="1"/>
  <c r="I780" i="1"/>
  <c r="I779" i="1"/>
  <c r="I778" i="1"/>
  <c r="I774" i="1"/>
  <c r="I773" i="1"/>
  <c r="I772" i="1"/>
  <c r="I771" i="1"/>
  <c r="I769" i="1"/>
  <c r="I768" i="1"/>
  <c r="I767" i="1"/>
  <c r="I766" i="1"/>
  <c r="I765" i="1"/>
  <c r="I764" i="1"/>
  <c r="I762" i="1"/>
  <c r="I761" i="1"/>
  <c r="I760" i="1"/>
  <c r="I759" i="1"/>
  <c r="I756" i="1"/>
  <c r="I755" i="1"/>
  <c r="I749" i="1"/>
  <c r="I747" i="1"/>
  <c r="I746" i="1"/>
  <c r="I745" i="1"/>
  <c r="I744" i="1"/>
  <c r="I743" i="1"/>
  <c r="I735" i="1"/>
  <c r="I722" i="1"/>
  <c r="I719" i="1"/>
  <c r="I718" i="1"/>
  <c r="I717" i="1"/>
  <c r="I712" i="1"/>
  <c r="I711" i="1"/>
  <c r="I710" i="1"/>
  <c r="I709" i="1"/>
  <c r="I698" i="1"/>
  <c r="I697" i="1"/>
  <c r="I696" i="1"/>
  <c r="I695" i="1"/>
  <c r="I694" i="1"/>
  <c r="I693" i="1"/>
  <c r="I691" i="1"/>
  <c r="I689" i="1"/>
  <c r="I688" i="1"/>
  <c r="I687" i="1"/>
  <c r="I685" i="1"/>
  <c r="I684" i="1"/>
  <c r="I683" i="1"/>
  <c r="I682" i="1"/>
  <c r="I681" i="1"/>
  <c r="I680" i="1"/>
  <c r="I677" i="1"/>
  <c r="I676" i="1"/>
  <c r="I672" i="1"/>
  <c r="I674" i="1"/>
  <c r="I673" i="1"/>
  <c r="I671" i="1"/>
  <c r="I670" i="1"/>
  <c r="I669" i="1"/>
  <c r="I668" i="1"/>
  <c r="I665" i="1"/>
  <c r="I664" i="1"/>
  <c r="I663" i="1"/>
  <c r="I662" i="1"/>
  <c r="I661" i="1"/>
  <c r="I660" i="1"/>
  <c r="I659" i="1"/>
  <c r="I658" i="1"/>
  <c r="I657" i="1"/>
  <c r="I656" i="1"/>
  <c r="I653" i="1"/>
  <c r="I649" i="1"/>
  <c r="I648" i="1"/>
  <c r="I647" i="1"/>
  <c r="I629" i="1"/>
  <c r="I626" i="1"/>
  <c r="I624" i="1"/>
  <c r="I623" i="1"/>
  <c r="I622" i="1"/>
  <c r="I621" i="1"/>
  <c r="I620" i="1"/>
  <c r="I617" i="1"/>
  <c r="I619" i="1"/>
  <c r="I616" i="1"/>
  <c r="I615" i="1"/>
  <c r="I611" i="1"/>
  <c r="I610" i="1"/>
  <c r="I607" i="1"/>
  <c r="I604" i="1"/>
  <c r="I603" i="1"/>
  <c r="I602" i="1"/>
  <c r="I600" i="1"/>
  <c r="I599" i="1"/>
  <c r="I598" i="1"/>
  <c r="I597" i="1"/>
  <c r="I594" i="1"/>
  <c r="I593" i="1"/>
  <c r="I592" i="1"/>
  <c r="I591" i="1"/>
  <c r="I585" i="1"/>
  <c r="I584" i="1"/>
  <c r="I583" i="1"/>
  <c r="I581" i="1"/>
  <c r="I580" i="1"/>
  <c r="I572" i="1"/>
  <c r="I570" i="1"/>
  <c r="I567" i="1"/>
  <c r="I566" i="1"/>
  <c r="I565" i="1"/>
  <c r="I564" i="1"/>
  <c r="I563" i="1"/>
  <c r="I558" i="1"/>
  <c r="I557" i="1"/>
  <c r="I556" i="1"/>
  <c r="I552" i="1"/>
  <c r="I551" i="1"/>
  <c r="I542" i="1"/>
  <c r="I541" i="1"/>
  <c r="I540" i="1"/>
  <c r="I539" i="1"/>
  <c r="I538" i="1"/>
  <c r="I533" i="1"/>
  <c r="I532" i="1"/>
  <c r="I531" i="1"/>
  <c r="I530" i="1"/>
  <c r="I529" i="1"/>
  <c r="I528" i="1"/>
  <c r="I521" i="1"/>
  <c r="I520" i="1"/>
  <c r="I516" i="1"/>
  <c r="I515" i="1"/>
  <c r="I513" i="1"/>
  <c r="I514" i="1"/>
  <c r="I512" i="1"/>
  <c r="I511" i="1"/>
  <c r="I510" i="1"/>
  <c r="I509" i="1"/>
  <c r="I507" i="1"/>
  <c r="I506" i="1"/>
  <c r="I505" i="1"/>
  <c r="I494" i="1"/>
  <c r="I491" i="1"/>
  <c r="I490" i="1"/>
  <c r="I489" i="1"/>
  <c r="I488" i="1"/>
  <c r="I487" i="1"/>
  <c r="I485" i="1"/>
  <c r="I484" i="1"/>
  <c r="I483" i="1"/>
  <c r="I482" i="1"/>
  <c r="I481" i="1"/>
  <c r="I480" i="1"/>
  <c r="I479" i="1"/>
  <c r="I478" i="1"/>
  <c r="I477" i="1"/>
  <c r="I476" i="1"/>
  <c r="I475" i="1"/>
  <c r="I473" i="1"/>
  <c r="I472" i="1"/>
  <c r="I471" i="1"/>
  <c r="I470" i="1"/>
  <c r="I469" i="1"/>
  <c r="I468" i="1"/>
  <c r="I464" i="1"/>
  <c r="I463" i="1"/>
  <c r="I462" i="1"/>
  <c r="I452" i="1"/>
  <c r="I433" i="1"/>
  <c r="I432" i="1"/>
  <c r="I402" i="1"/>
  <c r="I401" i="1"/>
  <c r="I400" i="1"/>
  <c r="I396" i="1"/>
  <c r="H379" i="1"/>
  <c r="I391" i="1"/>
  <c r="I390" i="1"/>
  <c r="I389" i="1"/>
  <c r="I388" i="1"/>
  <c r="I385" i="1"/>
  <c r="I384" i="1"/>
  <c r="I383" i="1"/>
  <c r="I378" i="1"/>
  <c r="I382" i="1"/>
  <c r="I381" i="1"/>
  <c r="I380" i="1"/>
  <c r="I346" i="1"/>
  <c r="I345" i="1"/>
  <c r="I344" i="1"/>
  <c r="I343" i="1"/>
  <c r="I319" i="1"/>
  <c r="I318" i="1"/>
  <c r="I282" i="1"/>
  <c r="I281" i="1"/>
  <c r="I279" i="1"/>
  <c r="I278" i="1"/>
  <c r="I280" i="1"/>
  <c r="I277" i="1"/>
  <c r="I276" i="1"/>
  <c r="I275" i="1"/>
  <c r="I273" i="1"/>
  <c r="I272" i="1"/>
  <c r="I274" i="1"/>
  <c r="I270" i="1"/>
  <c r="I269" i="1"/>
  <c r="I266" i="1"/>
  <c r="I268" i="1"/>
  <c r="I267" i="1"/>
  <c r="I265" i="1"/>
  <c r="I263" i="1"/>
  <c r="I262" i="1"/>
  <c r="I261" i="1"/>
  <c r="I260" i="1"/>
  <c r="I258" i="1"/>
  <c r="I255" i="1"/>
  <c r="I254" i="1"/>
  <c r="I253" i="1"/>
  <c r="I257" i="1"/>
  <c r="I256" i="1"/>
  <c r="I252" i="1"/>
  <c r="I250" i="1"/>
  <c r="I249" i="1"/>
  <c r="I248" i="1"/>
  <c r="I247" i="1"/>
  <c r="I234" i="1"/>
  <c r="I233" i="1"/>
  <c r="I223" i="1"/>
  <c r="I222" i="1"/>
  <c r="I221" i="1"/>
  <c r="I220" i="1"/>
  <c r="I219" i="1"/>
  <c r="I218" i="1"/>
  <c r="I217" i="1"/>
  <c r="I216" i="1"/>
  <c r="I215" i="1"/>
  <c r="I214" i="1"/>
  <c r="I209" i="1"/>
  <c r="I208" i="1"/>
  <c r="I207" i="1"/>
  <c r="I206" i="1"/>
  <c r="I205" i="1"/>
  <c r="I204" i="1"/>
  <c r="I203" i="1"/>
  <c r="I201" i="1"/>
  <c r="I200" i="1"/>
  <c r="I198" i="1"/>
  <c r="I197" i="1"/>
  <c r="I195" i="1"/>
  <c r="I196" i="1"/>
  <c r="I191" i="1"/>
  <c r="I190" i="1"/>
  <c r="I189" i="1"/>
  <c r="I188" i="1"/>
  <c r="I187" i="1"/>
  <c r="I185" i="1"/>
  <c r="I184" i="1"/>
  <c r="I183" i="1"/>
  <c r="I182" i="1"/>
  <c r="I181" i="1"/>
  <c r="I180" i="1"/>
  <c r="I179" i="1"/>
  <c r="I178" i="1"/>
  <c r="I177" i="1"/>
  <c r="I176" i="1"/>
  <c r="I175" i="1"/>
  <c r="I174" i="1"/>
  <c r="I173" i="1"/>
  <c r="I172" i="1"/>
  <c r="I171" i="1"/>
  <c r="I170" i="1"/>
  <c r="I169" i="1"/>
  <c r="I168" i="1"/>
  <c r="I167" i="1"/>
  <c r="I166" i="1"/>
  <c r="I163" i="1"/>
  <c r="I162" i="1"/>
  <c r="I165" i="1"/>
  <c r="I164" i="1"/>
  <c r="I161" i="1"/>
  <c r="I159" i="1"/>
  <c r="I158" i="1"/>
  <c r="I157" i="1"/>
  <c r="I160" i="1"/>
  <c r="I156" i="1"/>
  <c r="I155" i="1"/>
  <c r="I154" i="1"/>
  <c r="I153" i="1"/>
  <c r="I151" i="1"/>
  <c r="I150" i="1"/>
  <c r="I149" i="1"/>
  <c r="I148" i="1"/>
  <c r="I143" i="1"/>
  <c r="I142" i="1"/>
  <c r="I141" i="1"/>
  <c r="I140" i="1"/>
  <c r="I139" i="1"/>
  <c r="I134" i="1"/>
  <c r="I133" i="1"/>
  <c r="I132" i="1"/>
  <c r="I131" i="1"/>
  <c r="I130" i="1"/>
  <c r="I129" i="1"/>
  <c r="I128" i="1"/>
  <c r="I124" i="1"/>
  <c r="I123" i="1"/>
  <c r="I122" i="1"/>
  <c r="I121" i="1"/>
  <c r="I117" i="1"/>
  <c r="I116" i="1"/>
  <c r="I115" i="1"/>
  <c r="I114" i="1"/>
  <c r="I113" i="1"/>
  <c r="I111" i="1"/>
  <c r="I110" i="1"/>
  <c r="I109" i="1"/>
  <c r="I108" i="1"/>
  <c r="I107" i="1"/>
  <c r="I106" i="1"/>
  <c r="I105" i="1"/>
  <c r="I94" i="1"/>
  <c r="I95" i="1"/>
  <c r="I96" i="1"/>
  <c r="I97" i="1"/>
  <c r="I98" i="1"/>
  <c r="I99" i="1"/>
  <c r="I100" i="1"/>
  <c r="I101" i="1"/>
  <c r="I102" i="1"/>
  <c r="I103" i="1"/>
  <c r="I104" i="1"/>
  <c r="I93" i="1"/>
  <c r="I92" i="1"/>
  <c r="I91" i="1"/>
  <c r="I90" i="1"/>
  <c r="I89" i="1"/>
  <c r="I88" i="1"/>
  <c r="I87" i="1"/>
  <c r="I86" i="1"/>
  <c r="I85" i="1"/>
  <c r="I84" i="1"/>
  <c r="I83" i="1"/>
  <c r="I80" i="1"/>
  <c r="I79" i="1"/>
  <c r="I78" i="1"/>
  <c r="I77" i="1"/>
  <c r="I76" i="1"/>
  <c r="I75" i="1"/>
  <c r="I74" i="1"/>
  <c r="I70" i="1"/>
  <c r="I69" i="1"/>
  <c r="I66" i="1"/>
  <c r="I65" i="1"/>
  <c r="I64" i="1"/>
  <c r="I60" i="1"/>
  <c r="I59" i="1"/>
  <c r="I58" i="1"/>
  <c r="I57" i="1"/>
  <c r="I56" i="1"/>
  <c r="I53" i="1"/>
  <c r="I52" i="1"/>
  <c r="I51" i="1"/>
  <c r="I50" i="1"/>
  <c r="I48" i="1"/>
  <c r="I47" i="1"/>
  <c r="I46" i="1"/>
  <c r="I43" i="1"/>
  <c r="I42" i="1"/>
  <c r="I41" i="1"/>
  <c r="I45" i="1"/>
  <c r="I44" i="1"/>
  <c r="I40" i="1"/>
  <c r="I39" i="1"/>
  <c r="I38" i="1"/>
  <c r="I35" i="1"/>
  <c r="I34" i="1"/>
  <c r="I33" i="1"/>
  <c r="I37" i="1"/>
  <c r="I36" i="1"/>
  <c r="I32" i="1"/>
  <c r="I31" i="1"/>
  <c r="I30" i="1"/>
  <c r="I29" i="1"/>
  <c r="I27" i="1"/>
  <c r="I26" i="1"/>
  <c r="I25" i="1"/>
  <c r="I24" i="1"/>
  <c r="I23" i="1"/>
  <c r="I22" i="1"/>
  <c r="I21" i="1"/>
  <c r="I17" i="1"/>
  <c r="I16" i="1"/>
  <c r="I15" i="1"/>
  <c r="I14" i="1"/>
  <c r="I1970" i="1"/>
  <c r="H1970" i="1"/>
  <c r="H1966" i="1"/>
  <c r="H1968" i="1"/>
  <c r="H1967" i="1"/>
  <c r="I1964" i="1"/>
  <c r="I1963" i="1"/>
  <c r="H1964" i="1"/>
  <c r="H1963" i="1"/>
  <c r="H1958" i="1"/>
  <c r="H1961" i="1"/>
  <c r="H1960" i="1"/>
  <c r="H1959" i="1"/>
  <c r="I1956" i="1"/>
  <c r="I1955" i="1"/>
  <c r="I1954" i="1"/>
  <c r="I1953" i="1"/>
  <c r="H1956" i="1"/>
  <c r="H1955" i="1"/>
  <c r="H1954" i="1"/>
  <c r="H1953" i="1"/>
  <c r="H1950" i="1"/>
  <c r="H1949" i="1"/>
  <c r="H1948" i="1"/>
  <c r="H1947" i="1"/>
  <c r="I1945" i="1"/>
  <c r="H1945" i="1"/>
  <c r="H1943" i="1"/>
  <c r="I1936" i="1"/>
  <c r="I1935" i="1"/>
  <c r="I1934" i="1"/>
  <c r="I1933" i="1"/>
  <c r="H1936" i="1"/>
  <c r="H1935" i="1"/>
  <c r="H1934" i="1"/>
  <c r="H1933" i="1"/>
  <c r="I1930" i="1"/>
  <c r="I1929" i="1"/>
  <c r="H1930" i="1"/>
  <c r="H1929" i="1"/>
  <c r="I1925" i="1"/>
  <c r="I1924" i="1"/>
  <c r="I1923" i="1"/>
  <c r="H1925" i="1"/>
  <c r="H1924" i="1"/>
  <c r="H1923" i="1"/>
  <c r="H1918" i="1"/>
  <c r="H1917" i="1"/>
  <c r="H1907" i="1"/>
  <c r="H1906" i="1"/>
  <c r="H1905" i="1"/>
  <c r="H1904" i="1"/>
  <c r="H1899" i="1"/>
  <c r="H1896" i="1"/>
  <c r="I1894" i="1"/>
  <c r="H1894" i="1"/>
  <c r="H1887" i="1"/>
  <c r="H1886" i="1"/>
  <c r="H1880" i="1"/>
  <c r="I1883" i="1"/>
  <c r="I1882" i="1"/>
  <c r="I1881" i="1"/>
  <c r="H1883" i="1"/>
  <c r="H1882" i="1"/>
  <c r="H1881" i="1"/>
  <c r="I1878" i="1"/>
  <c r="H1878" i="1"/>
  <c r="H1875" i="1"/>
  <c r="I1876" i="1"/>
  <c r="H1876" i="1"/>
  <c r="I1873" i="1"/>
  <c r="H1873" i="1"/>
  <c r="I1870" i="1"/>
  <c r="H1870" i="1"/>
  <c r="H1866" i="1"/>
  <c r="H1865" i="1"/>
  <c r="I1862" i="1"/>
  <c r="H1862" i="1"/>
  <c r="I1854" i="1"/>
  <c r="I1853" i="1"/>
  <c r="H1855" i="1"/>
  <c r="H1854" i="1"/>
  <c r="H1853" i="1"/>
  <c r="H1851" i="1"/>
  <c r="H1850" i="1"/>
  <c r="H1849" i="1"/>
  <c r="I1843" i="1"/>
  <c r="I1842" i="1"/>
  <c r="H1845" i="1"/>
  <c r="H1844" i="1"/>
  <c r="H1843" i="1"/>
  <c r="H1842" i="1"/>
  <c r="H1836" i="1"/>
  <c r="H1835" i="1"/>
  <c r="H1834" i="1"/>
  <c r="H1832" i="1"/>
  <c r="H1830" i="1"/>
  <c r="H1828" i="1"/>
  <c r="H1826" i="1"/>
  <c r="I1824" i="1"/>
  <c r="H1824" i="1"/>
  <c r="H1822" i="1"/>
  <c r="H1818" i="1"/>
  <c r="I1815" i="1"/>
  <c r="H1815" i="1"/>
  <c r="I1812" i="1"/>
  <c r="H1812" i="1"/>
  <c r="H1811" i="1"/>
  <c r="H1800" i="1"/>
  <c r="I1798" i="1"/>
  <c r="I1797" i="1"/>
  <c r="H1798" i="1"/>
  <c r="H1797" i="1"/>
  <c r="I1796" i="1"/>
  <c r="I1795" i="1"/>
  <c r="H1796" i="1"/>
  <c r="H1795" i="1"/>
  <c r="I1793" i="1"/>
  <c r="H1793" i="1"/>
  <c r="H1792" i="1"/>
  <c r="H1785" i="1"/>
  <c r="H1784" i="1"/>
  <c r="H1783" i="1"/>
  <c r="I1781" i="1"/>
  <c r="H1781" i="1"/>
  <c r="H1774" i="1"/>
  <c r="H1766" i="1"/>
  <c r="H1762" i="1"/>
  <c r="H1761" i="1"/>
  <c r="H1760" i="1"/>
  <c r="H1754" i="1"/>
  <c r="H1752" i="1"/>
  <c r="H1747" i="1"/>
  <c r="H1746" i="1"/>
  <c r="H1745" i="1"/>
  <c r="I1742" i="1"/>
  <c r="I1741" i="1"/>
  <c r="H1742" i="1"/>
  <c r="H1741" i="1"/>
  <c r="H1737" i="1"/>
  <c r="I1737" i="1"/>
  <c r="H1739" i="1"/>
  <c r="H1738" i="1"/>
  <c r="H1735" i="1"/>
  <c r="H1734" i="1"/>
  <c r="H1733" i="1"/>
  <c r="H1730" i="1"/>
  <c r="H1714" i="1"/>
  <c r="H1713" i="1"/>
  <c r="H1715" i="1"/>
  <c r="H1711" i="1"/>
  <c r="H1704" i="1"/>
  <c r="H1703" i="1"/>
  <c r="H1700" i="1"/>
  <c r="H1689" i="1"/>
  <c r="H1685" i="1"/>
  <c r="H1684" i="1"/>
  <c r="H1682" i="1"/>
  <c r="H1676" i="1"/>
  <c r="H1646" i="1"/>
  <c r="H1633" i="1"/>
  <c r="I1629" i="1"/>
  <c r="I1628" i="1"/>
  <c r="H1629" i="1"/>
  <c r="H1628" i="1"/>
  <c r="H1625" i="1"/>
  <c r="H1626" i="1"/>
  <c r="H1622" i="1"/>
  <c r="H1620" i="1"/>
  <c r="H1617" i="1"/>
  <c r="H1616" i="1"/>
  <c r="H1615" i="1"/>
  <c r="H1611" i="1"/>
  <c r="H1610" i="1"/>
  <c r="H1608" i="1"/>
  <c r="H1601" i="1"/>
  <c r="H1600" i="1"/>
  <c r="H1596" i="1"/>
  <c r="H1595" i="1"/>
  <c r="H1594" i="1"/>
  <c r="H1592" i="1"/>
  <c r="H1591" i="1"/>
  <c r="H1590" i="1"/>
  <c r="H1589" i="1"/>
  <c r="H1584" i="1"/>
  <c r="H1576" i="1"/>
  <c r="H1580" i="1"/>
  <c r="H1577" i="1"/>
  <c r="I1574" i="1"/>
  <c r="H1574" i="1"/>
  <c r="I1568" i="1"/>
  <c r="H1568" i="1"/>
  <c r="H1563" i="1"/>
  <c r="H1562" i="1"/>
  <c r="H1561" i="1"/>
  <c r="H1558" i="1"/>
  <c r="H1557" i="1"/>
  <c r="H1550" i="1"/>
  <c r="H1548" i="1"/>
  <c r="H1547" i="1"/>
  <c r="H1542" i="1"/>
  <c r="H1541" i="1"/>
  <c r="H1527" i="1"/>
  <c r="H1526" i="1"/>
  <c r="I1523" i="1"/>
  <c r="H1523" i="1"/>
  <c r="H1520" i="1"/>
  <c r="H1521" i="1"/>
  <c r="H1518" i="1"/>
  <c r="H1517" i="1"/>
  <c r="H1514" i="1"/>
  <c r="H1513" i="1"/>
  <c r="H1512" i="1"/>
  <c r="I1509" i="1"/>
  <c r="H1509" i="1"/>
  <c r="H1504" i="1"/>
  <c r="H1503" i="1"/>
  <c r="H1502" i="1"/>
  <c r="H1495" i="1"/>
  <c r="H1494" i="1"/>
  <c r="I1499" i="1"/>
  <c r="H1499" i="1"/>
  <c r="H1497" i="1"/>
  <c r="H1496" i="1"/>
  <c r="I1492" i="1"/>
  <c r="I1491" i="1"/>
  <c r="I1490" i="1"/>
  <c r="H1492" i="1"/>
  <c r="H1491" i="1"/>
  <c r="H1490" i="1"/>
  <c r="H1485" i="1"/>
  <c r="H1484" i="1"/>
  <c r="H1483" i="1"/>
  <c r="I1481" i="1"/>
  <c r="I1478" i="1"/>
  <c r="H1481" i="1"/>
  <c r="H1478" i="1"/>
  <c r="H1475" i="1"/>
  <c r="H1474" i="1"/>
  <c r="I1470" i="1"/>
  <c r="H1470" i="1"/>
  <c r="H1468" i="1"/>
  <c r="H1467" i="1"/>
  <c r="H1462" i="1"/>
  <c r="H1460" i="1"/>
  <c r="H1459" i="1"/>
  <c r="H1457" i="1"/>
  <c r="I1455" i="1"/>
  <c r="H1455" i="1"/>
  <c r="I1451" i="1"/>
  <c r="H1451" i="1"/>
  <c r="H1449" i="1"/>
  <c r="H1446" i="1"/>
  <c r="H1445" i="1"/>
  <c r="I1443" i="1"/>
  <c r="I1442" i="1"/>
  <c r="H1443" i="1"/>
  <c r="H1442" i="1"/>
  <c r="I1438" i="1"/>
  <c r="I1437" i="1"/>
  <c r="H1438" i="1"/>
  <c r="H1437" i="1"/>
  <c r="H1435" i="1"/>
  <c r="H1434" i="1"/>
  <c r="H1428" i="1"/>
  <c r="H1427" i="1"/>
  <c r="H1432" i="1"/>
  <c r="I1430" i="1"/>
  <c r="H1430" i="1"/>
  <c r="H1429" i="1"/>
  <c r="I1424" i="1"/>
  <c r="I1423" i="1"/>
  <c r="H1424" i="1"/>
  <c r="H1423" i="1"/>
  <c r="I1421" i="1"/>
  <c r="I1420" i="1"/>
  <c r="I1419" i="1"/>
  <c r="H1421" i="1"/>
  <c r="H1420" i="1"/>
  <c r="H1419" i="1"/>
  <c r="H1415" i="1"/>
  <c r="H1414" i="1"/>
  <c r="H1413" i="1"/>
  <c r="I1410" i="1"/>
  <c r="H1410" i="1"/>
  <c r="H1405" i="1"/>
  <c r="H1404" i="1"/>
  <c r="H1403" i="1"/>
  <c r="I1401" i="1"/>
  <c r="H1401" i="1"/>
  <c r="I1399" i="1"/>
  <c r="I1398" i="1"/>
  <c r="H1399" i="1"/>
  <c r="H1398" i="1"/>
  <c r="H1396" i="1"/>
  <c r="H1395" i="1"/>
  <c r="I1388" i="1"/>
  <c r="H1388" i="1"/>
  <c r="H1386" i="1"/>
  <c r="H1384" i="1"/>
  <c r="H1382" i="1"/>
  <c r="H1380" i="1"/>
  <c r="H1376" i="1"/>
  <c r="H1368" i="1"/>
  <c r="I1366" i="1"/>
  <c r="H1366" i="1"/>
  <c r="I1358" i="1"/>
  <c r="H1358" i="1"/>
  <c r="H1354" i="1"/>
  <c r="H1351" i="1"/>
  <c r="H1348" i="1"/>
  <c r="H1345" i="1"/>
  <c r="H1335" i="1"/>
  <c r="H1334" i="1"/>
  <c r="H1333" i="1"/>
  <c r="I1326" i="1"/>
  <c r="I1325" i="1"/>
  <c r="I1324" i="1"/>
  <c r="H1326" i="1"/>
  <c r="H1325" i="1"/>
  <c r="H1324" i="1"/>
  <c r="I1321" i="1"/>
  <c r="I1320" i="1"/>
  <c r="I1319" i="1"/>
  <c r="H1321" i="1"/>
  <c r="H1320" i="1"/>
  <c r="H1319" i="1"/>
  <c r="H1317" i="1"/>
  <c r="H1310" i="1"/>
  <c r="H1309" i="1"/>
  <c r="I1304" i="1"/>
  <c r="H1304" i="1"/>
  <c r="H1302" i="1"/>
  <c r="H1301" i="1"/>
  <c r="H1293" i="1"/>
  <c r="I1291" i="1"/>
  <c r="I1286" i="1"/>
  <c r="H1291" i="1"/>
  <c r="I1289" i="1"/>
  <c r="H1289" i="1"/>
  <c r="I1287" i="1"/>
  <c r="H1287" i="1"/>
  <c r="H1286" i="1"/>
  <c r="H1285" i="1"/>
  <c r="H1282" i="1"/>
  <c r="I1279" i="1"/>
  <c r="I1278" i="1"/>
  <c r="I1277" i="1"/>
  <c r="H1279" i="1"/>
  <c r="I1273" i="1"/>
  <c r="I1272" i="1"/>
  <c r="I1271" i="1"/>
  <c r="H1273" i="1"/>
  <c r="H1272" i="1"/>
  <c r="H1271" i="1"/>
  <c r="I1268" i="1"/>
  <c r="I1267" i="1"/>
  <c r="I1266" i="1"/>
  <c r="H1268" i="1"/>
  <c r="H1267" i="1"/>
  <c r="H1266" i="1"/>
  <c r="H1264" i="1"/>
  <c r="H1262" i="1"/>
  <c r="H1248" i="1"/>
  <c r="H1254" i="1"/>
  <c r="H1252" i="1"/>
  <c r="H1249" i="1"/>
  <c r="I1243" i="1"/>
  <c r="H1243" i="1"/>
  <c r="H1237" i="1"/>
  <c r="H1233" i="1"/>
  <c r="H1232" i="1"/>
  <c r="H1225" i="1"/>
  <c r="H1223" i="1"/>
  <c r="H1221" i="1"/>
  <c r="H1216" i="1"/>
  <c r="I1214" i="1"/>
  <c r="H1214" i="1"/>
  <c r="H1212" i="1"/>
  <c r="H1210" i="1"/>
  <c r="I1207" i="1"/>
  <c r="H1207" i="1"/>
  <c r="I1205" i="1"/>
  <c r="H1205" i="1"/>
  <c r="H1202" i="1"/>
  <c r="H1198" i="1"/>
  <c r="H1192" i="1"/>
  <c r="H1187" i="1"/>
  <c r="H1186" i="1"/>
  <c r="H1185" i="1"/>
  <c r="H1173" i="1"/>
  <c r="H1182" i="1"/>
  <c r="H1176" i="1"/>
  <c r="H1175" i="1"/>
  <c r="H1174" i="1"/>
  <c r="H1169" i="1"/>
  <c r="H1168" i="1"/>
  <c r="H1166" i="1"/>
  <c r="H1163" i="1"/>
  <c r="I1164" i="1"/>
  <c r="H1164" i="1"/>
  <c r="H1161" i="1"/>
  <c r="H1160" i="1"/>
  <c r="H1157" i="1"/>
  <c r="H1156" i="1"/>
  <c r="H1155" i="1"/>
  <c r="I1153" i="1"/>
  <c r="I1152" i="1"/>
  <c r="I1151" i="1"/>
  <c r="H1153" i="1"/>
  <c r="H1152" i="1"/>
  <c r="H1151" i="1"/>
  <c r="H1146" i="1"/>
  <c r="H1141" i="1"/>
  <c r="I1138" i="1"/>
  <c r="H1138" i="1"/>
  <c r="I1136" i="1"/>
  <c r="H1136" i="1"/>
  <c r="H1132" i="1"/>
  <c r="H1127" i="1"/>
  <c r="I1125" i="1"/>
  <c r="H1125" i="1"/>
  <c r="H1121" i="1"/>
  <c r="H1120" i="1"/>
  <c r="H1117" i="1"/>
  <c r="H1116" i="1"/>
  <c r="H1115" i="1"/>
  <c r="H1111" i="1"/>
  <c r="H1110" i="1"/>
  <c r="H1109" i="1"/>
  <c r="H1108" i="1"/>
  <c r="H1102" i="1"/>
  <c r="H1100" i="1"/>
  <c r="H1097" i="1"/>
  <c r="H1091" i="1"/>
  <c r="H1087" i="1"/>
  <c r="H1082" i="1"/>
  <c r="H1081" i="1"/>
  <c r="H1075" i="1"/>
  <c r="H1070" i="1"/>
  <c r="H1069" i="1"/>
  <c r="I1065" i="1"/>
  <c r="H1065" i="1"/>
  <c r="H1060" i="1"/>
  <c r="H1055" i="1"/>
  <c r="I1053" i="1"/>
  <c r="H1053" i="1"/>
  <c r="H1050" i="1"/>
  <c r="H1048" i="1"/>
  <c r="H1047" i="1"/>
  <c r="H1046" i="1"/>
  <c r="H1045" i="1"/>
  <c r="H1043" i="1"/>
  <c r="H1042" i="1"/>
  <c r="H1039" i="1"/>
  <c r="H1038" i="1"/>
  <c r="I1036" i="1"/>
  <c r="I1035" i="1"/>
  <c r="I1029" i="1"/>
  <c r="H1036" i="1"/>
  <c r="H1035" i="1"/>
  <c r="H1029" i="1"/>
  <c r="H1031" i="1"/>
  <c r="H1030" i="1"/>
  <c r="H1024" i="1"/>
  <c r="H1021" i="1"/>
  <c r="H1020" i="1"/>
  <c r="I1022" i="1"/>
  <c r="H1022" i="1"/>
  <c r="H1016" i="1"/>
  <c r="I1013" i="1"/>
  <c r="I1012" i="1"/>
  <c r="I1010" i="1"/>
  <c r="H1007" i="1"/>
  <c r="I1005" i="1"/>
  <c r="H1005" i="1"/>
  <c r="H1001" i="1"/>
  <c r="H998" i="1"/>
  <c r="H997" i="1"/>
  <c r="H996" i="1"/>
  <c r="H993" i="1"/>
  <c r="H992" i="1"/>
  <c r="H991" i="1"/>
  <c r="H990" i="1"/>
  <c r="H988" i="1"/>
  <c r="H987" i="1"/>
  <c r="H986" i="1"/>
  <c r="H973" i="1"/>
  <c r="H971" i="1"/>
  <c r="H970" i="1"/>
  <c r="H969" i="1"/>
  <c r="I957" i="1"/>
  <c r="I956" i="1"/>
  <c r="I955" i="1"/>
  <c r="H957" i="1"/>
  <c r="H956" i="1"/>
  <c r="H955" i="1"/>
  <c r="I943" i="1"/>
  <c r="I942" i="1"/>
  <c r="I941" i="1"/>
  <c r="H943" i="1"/>
  <c r="H942" i="1"/>
  <c r="H941" i="1"/>
  <c r="H938" i="1"/>
  <c r="H937" i="1"/>
  <c r="H936" i="1"/>
  <c r="I934" i="1"/>
  <c r="I931" i="1"/>
  <c r="I930" i="1"/>
  <c r="H934" i="1"/>
  <c r="I932" i="1"/>
  <c r="H932" i="1"/>
  <c r="H931" i="1"/>
  <c r="H930" i="1"/>
  <c r="H925" i="1"/>
  <c r="H924" i="1"/>
  <c r="I919" i="1"/>
  <c r="I918" i="1"/>
  <c r="I917" i="1"/>
  <c r="H919" i="1"/>
  <c r="H918" i="1"/>
  <c r="H917" i="1"/>
  <c r="I915" i="1"/>
  <c r="I914" i="1"/>
  <c r="H915" i="1"/>
  <c r="H914" i="1"/>
  <c r="I902" i="1"/>
  <c r="I899" i="1"/>
  <c r="I897" i="1"/>
  <c r="H884" i="1"/>
  <c r="H879" i="1"/>
  <c r="H858" i="1"/>
  <c r="H857" i="1"/>
  <c r="I874" i="1"/>
  <c r="H874" i="1"/>
  <c r="H871" i="1"/>
  <c r="I869" i="1"/>
  <c r="H869" i="1"/>
  <c r="H859" i="1"/>
  <c r="I847" i="1"/>
  <c r="I846" i="1"/>
  <c r="I845" i="1"/>
  <c r="H847" i="1"/>
  <c r="H846" i="1"/>
  <c r="H845" i="1"/>
  <c r="H825" i="1"/>
  <c r="H820" i="1"/>
  <c r="H823" i="1"/>
  <c r="H821" i="1"/>
  <c r="H819" i="1"/>
  <c r="H818" i="1"/>
  <c r="H812" i="1"/>
  <c r="H807" i="1"/>
  <c r="I799" i="1"/>
  <c r="H799" i="1"/>
  <c r="H795" i="1"/>
  <c r="H786" i="1"/>
  <c r="H785" i="1"/>
  <c r="H784" i="1"/>
  <c r="H796" i="1"/>
  <c r="H793" i="1"/>
  <c r="H787" i="1"/>
  <c r="I791" i="1"/>
  <c r="H791" i="1"/>
  <c r="H788" i="1"/>
  <c r="H777" i="1"/>
  <c r="H776" i="1"/>
  <c r="H773" i="1"/>
  <c r="H772" i="1"/>
  <c r="H771" i="1"/>
  <c r="H768" i="1"/>
  <c r="H767" i="1"/>
  <c r="H763" i="1"/>
  <c r="H765" i="1"/>
  <c r="H764" i="1"/>
  <c r="H761" i="1"/>
  <c r="H760" i="1"/>
  <c r="H759" i="1"/>
  <c r="H755" i="1"/>
  <c r="H747" i="1"/>
  <c r="H745" i="1"/>
  <c r="H742" i="1"/>
  <c r="H741" i="1"/>
  <c r="H743" i="1"/>
  <c r="I737" i="1"/>
  <c r="I736" i="1"/>
  <c r="H737" i="1"/>
  <c r="H736" i="1"/>
  <c r="I732" i="1"/>
  <c r="I731" i="1"/>
  <c r="I730" i="1"/>
  <c r="H732" i="1"/>
  <c r="H731" i="1"/>
  <c r="H730" i="1"/>
  <c r="H708" i="1"/>
  <c r="H715" i="1"/>
  <c r="H714" i="1"/>
  <c r="H713" i="1"/>
  <c r="H711" i="1"/>
  <c r="H710" i="1"/>
  <c r="H709" i="1"/>
  <c r="I703" i="1"/>
  <c r="I702" i="1"/>
  <c r="I701" i="1"/>
  <c r="I700" i="1"/>
  <c r="H703" i="1"/>
  <c r="H702" i="1"/>
  <c r="H701" i="1"/>
  <c r="H700" i="1"/>
  <c r="H679" i="1"/>
  <c r="H678" i="1"/>
  <c r="H676" i="1"/>
  <c r="H672" i="1"/>
  <c r="H673" i="1"/>
  <c r="H670" i="1"/>
  <c r="H668" i="1"/>
  <c r="H664" i="1"/>
  <c r="H662" i="1"/>
  <c r="H660" i="1"/>
  <c r="H658" i="1"/>
  <c r="H656" i="1"/>
  <c r="H651" i="1"/>
  <c r="H650" i="1"/>
  <c r="I652" i="1"/>
  <c r="H652" i="1"/>
  <c r="H646" i="1"/>
  <c r="H645" i="1"/>
  <c r="H644" i="1"/>
  <c r="H642" i="1"/>
  <c r="H641" i="1"/>
  <c r="H640" i="1"/>
  <c r="I634" i="1"/>
  <c r="H634" i="1"/>
  <c r="I631" i="1"/>
  <c r="I627" i="1"/>
  <c r="H631" i="1"/>
  <c r="I628" i="1"/>
  <c r="H628" i="1"/>
  <c r="H627" i="1"/>
  <c r="H615" i="1"/>
  <c r="I613" i="1"/>
  <c r="H613" i="1"/>
  <c r="H610" i="1"/>
  <c r="H605" i="1"/>
  <c r="I606" i="1"/>
  <c r="H606" i="1"/>
  <c r="H603" i="1"/>
  <c r="H602" i="1"/>
  <c r="H599" i="1"/>
  <c r="H598" i="1"/>
  <c r="H594" i="1"/>
  <c r="H593" i="1"/>
  <c r="I589" i="1"/>
  <c r="I588" i="1"/>
  <c r="I587" i="1"/>
  <c r="H589" i="1"/>
  <c r="H588" i="1"/>
  <c r="H587" i="1"/>
  <c r="H582" i="1"/>
  <c r="H580" i="1"/>
  <c r="I576" i="1"/>
  <c r="H576" i="1"/>
  <c r="H575" i="1"/>
  <c r="H570" i="1"/>
  <c r="H555" i="1"/>
  <c r="H549" i="1"/>
  <c r="H548" i="1"/>
  <c r="H547" i="1"/>
  <c r="I553" i="1"/>
  <c r="H553" i="1"/>
  <c r="H550" i="1"/>
  <c r="I544" i="1"/>
  <c r="I543" i="1"/>
  <c r="H544" i="1"/>
  <c r="H543" i="1"/>
  <c r="H541" i="1"/>
  <c r="H537" i="1"/>
  <c r="I534" i="1"/>
  <c r="H534" i="1"/>
  <c r="H530" i="1"/>
  <c r="H528" i="1"/>
  <c r="H520" i="1"/>
  <c r="I517" i="1"/>
  <c r="H517" i="1"/>
  <c r="H513" i="1"/>
  <c r="H508" i="1"/>
  <c r="H504" i="1"/>
  <c r="I499" i="1"/>
  <c r="I498" i="1"/>
  <c r="H499" i="1"/>
  <c r="H498" i="1"/>
  <c r="H487" i="1"/>
  <c r="I492" i="1"/>
  <c r="H492" i="1"/>
  <c r="H490" i="1"/>
  <c r="H489" i="1"/>
  <c r="H488" i="1"/>
  <c r="H484" i="1"/>
  <c r="H483" i="1"/>
  <c r="H481" i="1"/>
  <c r="H479" i="1"/>
  <c r="H475" i="1"/>
  <c r="H472" i="1"/>
  <c r="H471" i="1"/>
  <c r="H464" i="1"/>
  <c r="H459" i="1"/>
  <c r="I455" i="1"/>
  <c r="H455" i="1"/>
  <c r="I451" i="1"/>
  <c r="H451" i="1"/>
  <c r="I446" i="1"/>
  <c r="H446" i="1"/>
  <c r="I442" i="1"/>
  <c r="H442" i="1"/>
  <c r="I439" i="1"/>
  <c r="H439" i="1"/>
  <c r="I436" i="1"/>
  <c r="I435" i="1"/>
  <c r="H436" i="1"/>
  <c r="H432" i="1"/>
  <c r="I425" i="1"/>
  <c r="H425" i="1"/>
  <c r="I419" i="1"/>
  <c r="H419" i="1"/>
  <c r="H418" i="1"/>
  <c r="I414" i="1"/>
  <c r="H414" i="1"/>
  <c r="I408" i="1"/>
  <c r="I407" i="1"/>
  <c r="H408" i="1"/>
  <c r="H407" i="1"/>
  <c r="I405" i="1"/>
  <c r="H405" i="1"/>
  <c r="I403" i="1"/>
  <c r="H403" i="1"/>
  <c r="H398" i="1"/>
  <c r="H397" i="1"/>
  <c r="I395" i="1"/>
  <c r="I394" i="1"/>
  <c r="H395" i="1"/>
  <c r="H394" i="1"/>
  <c r="I392" i="1"/>
  <c r="I387" i="1"/>
  <c r="H392" i="1"/>
  <c r="H388" i="1"/>
  <c r="H387" i="1"/>
  <c r="H383" i="1"/>
  <c r="H381" i="1"/>
  <c r="I379" i="1"/>
  <c r="I374" i="1"/>
  <c r="H374" i="1"/>
  <c r="I371" i="1"/>
  <c r="H371" i="1"/>
  <c r="I364" i="1"/>
  <c r="H364" i="1"/>
  <c r="I360" i="1"/>
  <c r="I355" i="1"/>
  <c r="H360" i="1"/>
  <c r="I356" i="1"/>
  <c r="H356" i="1"/>
  <c r="I350" i="1"/>
  <c r="I349" i="1"/>
  <c r="H350" i="1"/>
  <c r="H349" i="1"/>
  <c r="I347" i="1"/>
  <c r="H347" i="1"/>
  <c r="H345" i="1"/>
  <c r="H343" i="1"/>
  <c r="I341" i="1"/>
  <c r="H341" i="1"/>
  <c r="I338" i="1"/>
  <c r="H338" i="1"/>
  <c r="I331" i="1"/>
  <c r="H331" i="1"/>
  <c r="I329" i="1"/>
  <c r="H329" i="1"/>
  <c r="I326" i="1"/>
  <c r="H326" i="1"/>
  <c r="I322" i="1"/>
  <c r="H322" i="1"/>
  <c r="I320" i="1"/>
  <c r="H320" i="1"/>
  <c r="H318" i="1"/>
  <c r="I315" i="1"/>
  <c r="H315" i="1"/>
  <c r="I312" i="1"/>
  <c r="H312" i="1"/>
  <c r="I305" i="1"/>
  <c r="H305" i="1"/>
  <c r="I301" i="1"/>
  <c r="H301" i="1"/>
  <c r="I296" i="1"/>
  <c r="H296" i="1"/>
  <c r="H287" i="1"/>
  <c r="H286" i="1"/>
  <c r="H279" i="1"/>
  <c r="H278" i="1"/>
  <c r="H276" i="1"/>
  <c r="H273" i="1"/>
  <c r="H272" i="1"/>
  <c r="H266" i="1"/>
  <c r="H263" i="1"/>
  <c r="H259" i="1"/>
  <c r="H255" i="1"/>
  <c r="H250" i="1"/>
  <c r="H249" i="1"/>
  <c r="H248" i="1"/>
  <c r="I246" i="1"/>
  <c r="I245" i="1"/>
  <c r="I244" i="1"/>
  <c r="H246" i="1"/>
  <c r="H245" i="1"/>
  <c r="H244" i="1"/>
  <c r="I239" i="1"/>
  <c r="I238" i="1"/>
  <c r="H239" i="1"/>
  <c r="H238" i="1"/>
  <c r="I232" i="1"/>
  <c r="I231" i="1"/>
  <c r="H232" i="1"/>
  <c r="H231" i="1"/>
  <c r="I229" i="1"/>
  <c r="I228" i="1"/>
  <c r="I227" i="1"/>
  <c r="I226" i="1"/>
  <c r="H229" i="1"/>
  <c r="H228" i="1"/>
  <c r="H222" i="1"/>
  <c r="H215" i="1"/>
  <c r="H214" i="1"/>
  <c r="H213" i="1"/>
  <c r="H212" i="1"/>
  <c r="H208" i="1"/>
  <c r="H207" i="1"/>
  <c r="H205" i="1"/>
  <c r="H204" i="1"/>
  <c r="I202" i="1"/>
  <c r="H202" i="1"/>
  <c r="H194" i="1"/>
  <c r="H193" i="1"/>
  <c r="H192" i="1"/>
  <c r="H200" i="1"/>
  <c r="H195" i="1"/>
  <c r="H190" i="1"/>
  <c r="H189" i="1"/>
  <c r="H188" i="1"/>
  <c r="H187" i="1"/>
  <c r="H184" i="1"/>
  <c r="H183" i="1"/>
  <c r="H182" i="1"/>
  <c r="H180" i="1"/>
  <c r="H179" i="1"/>
  <c r="H178" i="1"/>
  <c r="H177" i="1"/>
  <c r="H163" i="1"/>
  <c r="H162" i="1"/>
  <c r="H159" i="1"/>
  <c r="H158" i="1"/>
  <c r="H157" i="1"/>
  <c r="H155" i="1"/>
  <c r="H153" i="1"/>
  <c r="H147" i="1"/>
  <c r="H146" i="1"/>
  <c r="H145" i="1"/>
  <c r="H142" i="1"/>
  <c r="H141" i="1"/>
  <c r="H140" i="1"/>
  <c r="I138" i="1"/>
  <c r="I135" i="1"/>
  <c r="H138" i="1"/>
  <c r="H127" i="1"/>
  <c r="H126" i="1"/>
  <c r="H125" i="1"/>
  <c r="H120" i="1"/>
  <c r="H119" i="1"/>
  <c r="H118" i="1"/>
  <c r="H116" i="1"/>
  <c r="H115" i="1"/>
  <c r="H112" i="1"/>
  <c r="H108" i="1"/>
  <c r="H107" i="1"/>
  <c r="H106" i="1"/>
  <c r="H105" i="1"/>
  <c r="H92" i="1"/>
  <c r="H91" i="1"/>
  <c r="H89" i="1"/>
  <c r="H82" i="1"/>
  <c r="H81" i="1"/>
  <c r="H87" i="1"/>
  <c r="H83" i="1"/>
  <c r="H79" i="1"/>
  <c r="H77" i="1"/>
  <c r="H73" i="1"/>
  <c r="H72" i="1"/>
  <c r="H71" i="1"/>
  <c r="H69" i="1"/>
  <c r="I67" i="1"/>
  <c r="H67" i="1"/>
  <c r="H63" i="1"/>
  <c r="H62" i="1"/>
  <c r="H59" i="1"/>
  <c r="H55" i="1"/>
  <c r="H51" i="1"/>
  <c r="H50" i="1"/>
  <c r="H49" i="1"/>
  <c r="H47" i="1"/>
  <c r="H43" i="1"/>
  <c r="H39" i="1"/>
  <c r="H34" i="1"/>
  <c r="H33" i="1"/>
  <c r="H35" i="1"/>
  <c r="H31" i="1"/>
  <c r="H30" i="1"/>
  <c r="H29" i="1"/>
  <c r="H20" i="1"/>
  <c r="H19" i="1"/>
  <c r="H18" i="1"/>
  <c r="H16" i="1"/>
  <c r="H15" i="1"/>
  <c r="H14" i="1"/>
  <c r="M1950" i="1"/>
  <c r="J1950" i="1"/>
  <c r="J1949" i="1"/>
  <c r="J1948" i="1"/>
  <c r="J1947" i="1"/>
  <c r="G1950" i="1"/>
  <c r="G1949" i="1"/>
  <c r="G1948" i="1"/>
  <c r="G1947" i="1"/>
  <c r="M563" i="1"/>
  <c r="J563" i="1"/>
  <c r="G563" i="1"/>
  <c r="M537" i="1"/>
  <c r="M536" i="1"/>
  <c r="M526" i="1"/>
  <c r="M525" i="1"/>
  <c r="J537" i="1"/>
  <c r="G537" i="1"/>
  <c r="J1339" i="1"/>
  <c r="G1293" i="1"/>
  <c r="J884" i="1"/>
  <c r="M884" i="1"/>
  <c r="G884" i="1"/>
  <c r="G807" i="1"/>
  <c r="G806" i="1"/>
  <c r="G802" i="1"/>
  <c r="G801" i="1"/>
  <c r="J1800" i="1"/>
  <c r="J1792" i="1"/>
  <c r="M1800" i="1"/>
  <c r="G1800" i="1"/>
  <c r="J1715" i="1"/>
  <c r="J1714" i="1"/>
  <c r="J1713" i="1"/>
  <c r="G1715" i="1"/>
  <c r="J1475" i="1"/>
  <c r="J1474" i="1"/>
  <c r="G1475" i="1"/>
  <c r="G1474" i="1"/>
  <c r="J1432" i="1"/>
  <c r="J1429" i="1"/>
  <c r="M1432" i="1"/>
  <c r="G1432" i="1"/>
  <c r="J1368" i="1"/>
  <c r="M1368" i="1"/>
  <c r="G1368" i="1"/>
  <c r="J1055" i="1"/>
  <c r="G1055" i="1"/>
  <c r="J1016" i="1"/>
  <c r="M1016" i="1"/>
  <c r="G1016" i="1"/>
  <c r="J807" i="1"/>
  <c r="J801" i="1"/>
  <c r="M807" i="1"/>
  <c r="J715" i="1"/>
  <c r="M715" i="1"/>
  <c r="G715" i="1"/>
  <c r="G714" i="1"/>
  <c r="G713" i="1"/>
  <c r="M643" i="1"/>
  <c r="O643" i="1"/>
  <c r="O642" i="1"/>
  <c r="O641" i="1"/>
  <c r="O640" i="1"/>
  <c r="J643" i="1"/>
  <c r="L643" i="1"/>
  <c r="L642" i="1"/>
  <c r="L641" i="1"/>
  <c r="L640" i="1"/>
  <c r="G643" i="1"/>
  <c r="I643" i="1"/>
  <c r="I642" i="1"/>
  <c r="I641" i="1"/>
  <c r="I640" i="1"/>
  <c r="M1754" i="1"/>
  <c r="J1754" i="1"/>
  <c r="G1754" i="1"/>
  <c r="M1752" i="1"/>
  <c r="M1751" i="1"/>
  <c r="M1750" i="1"/>
  <c r="J1752" i="1"/>
  <c r="G1752" i="1"/>
  <c r="J1619" i="1"/>
  <c r="M1622" i="1"/>
  <c r="J1622" i="1"/>
  <c r="G1622" i="1"/>
  <c r="M1620" i="1"/>
  <c r="M1619" i="1"/>
  <c r="M1615" i="1"/>
  <c r="J1620" i="1"/>
  <c r="G1620" i="1"/>
  <c r="G1619" i="1"/>
  <c r="M1611" i="1"/>
  <c r="M1610" i="1"/>
  <c r="J1611" i="1"/>
  <c r="J1610" i="1"/>
  <c r="G1611" i="1"/>
  <c r="G1610" i="1"/>
  <c r="M1141" i="1"/>
  <c r="J1141" i="1"/>
  <c r="G1141" i="1"/>
  <c r="M1025" i="1"/>
  <c r="O1025" i="1"/>
  <c r="O1024" i="1"/>
  <c r="O1021" i="1"/>
  <c r="O1020" i="1"/>
  <c r="J1025" i="1"/>
  <c r="J1024" i="1"/>
  <c r="G1025" i="1"/>
  <c r="I1025" i="1"/>
  <c r="I1024" i="1"/>
  <c r="I1021" i="1"/>
  <c r="I1020" i="1"/>
  <c r="I1019" i="1"/>
  <c r="M988" i="1"/>
  <c r="M987" i="1"/>
  <c r="M986" i="1"/>
  <c r="J988" i="1"/>
  <c r="J987" i="1"/>
  <c r="J986" i="1"/>
  <c r="G988" i="1"/>
  <c r="G987" i="1"/>
  <c r="G986" i="1"/>
  <c r="G968" i="1"/>
  <c r="J925" i="1"/>
  <c r="J924" i="1"/>
  <c r="G925" i="1"/>
  <c r="M879" i="1"/>
  <c r="J879" i="1"/>
  <c r="G879" i="1"/>
  <c r="G1646" i="1"/>
  <c r="G1633" i="1"/>
  <c r="G1626" i="1"/>
  <c r="G1601" i="1"/>
  <c r="G1600" i="1"/>
  <c r="M1774" i="1"/>
  <c r="J1774" i="1"/>
  <c r="G1711" i="1"/>
  <c r="G1703" i="1"/>
  <c r="G1704" i="1"/>
  <c r="G1689" i="1"/>
  <c r="G1685" i="1"/>
  <c r="G1684" i="1"/>
  <c r="G1682" i="1"/>
  <c r="G1676" i="1"/>
  <c r="J1836" i="1"/>
  <c r="J1835" i="1"/>
  <c r="J1834" i="1"/>
  <c r="M1836" i="1"/>
  <c r="M1835" i="1"/>
  <c r="M1834" i="1"/>
  <c r="G1836" i="1"/>
  <c r="G1835" i="1"/>
  <c r="G1834" i="1"/>
  <c r="G1774" i="1"/>
  <c r="M1700" i="1"/>
  <c r="J1700" i="1"/>
  <c r="J1688" i="1"/>
  <c r="G1700" i="1"/>
  <c r="J1684" i="1"/>
  <c r="M1685" i="1"/>
  <c r="M1684" i="1"/>
  <c r="J1685" i="1"/>
  <c r="M1617" i="1"/>
  <c r="M1616" i="1"/>
  <c r="J1617" i="1"/>
  <c r="J1616" i="1"/>
  <c r="J1615" i="1"/>
  <c r="G1617" i="1"/>
  <c r="G1616" i="1"/>
  <c r="G1615" i="1"/>
  <c r="M1608" i="1"/>
  <c r="J1608" i="1"/>
  <c r="G1608" i="1"/>
  <c r="M1896" i="1"/>
  <c r="J1896" i="1"/>
  <c r="G1896" i="1"/>
  <c r="J1894" i="1"/>
  <c r="M1894" i="1"/>
  <c r="G1894" i="1"/>
  <c r="G1886" i="1"/>
  <c r="G1880" i="1"/>
  <c r="J1883" i="1"/>
  <c r="J1882" i="1"/>
  <c r="J1881" i="1"/>
  <c r="M1883" i="1"/>
  <c r="M1882" i="1"/>
  <c r="M1881" i="1"/>
  <c r="G1883" i="1"/>
  <c r="G1882" i="1"/>
  <c r="G1881" i="1"/>
  <c r="J1855" i="1"/>
  <c r="G1855" i="1"/>
  <c r="G1854" i="1"/>
  <c r="G1853" i="1"/>
  <c r="M1845" i="1"/>
  <c r="M1844" i="1"/>
  <c r="M1843" i="1"/>
  <c r="M1842" i="1"/>
  <c r="J1845" i="1"/>
  <c r="J1844" i="1"/>
  <c r="J1843" i="1"/>
  <c r="J1842" i="1"/>
  <c r="G1845" i="1"/>
  <c r="G1844" i="1"/>
  <c r="G1843" i="1"/>
  <c r="G1842" i="1"/>
  <c r="M1310" i="1"/>
  <c r="J1310" i="1"/>
  <c r="M1317" i="1"/>
  <c r="J1317" i="1"/>
  <c r="J1309" i="1"/>
  <c r="G1317" i="1"/>
  <c r="M1254" i="1"/>
  <c r="J1254" i="1"/>
  <c r="G1254" i="1"/>
  <c r="M1225" i="1"/>
  <c r="J1225" i="1"/>
  <c r="G1225" i="1"/>
  <c r="G1220" i="1"/>
  <c r="M1223" i="1"/>
  <c r="J1223" i="1"/>
  <c r="G1223" i="1"/>
  <c r="M1221" i="1"/>
  <c r="J1221" i="1"/>
  <c r="G1221" i="1"/>
  <c r="M1198" i="1"/>
  <c r="J1198" i="1"/>
  <c r="G1198" i="1"/>
  <c r="M1182" i="1"/>
  <c r="J1182" i="1"/>
  <c r="J1175" i="1"/>
  <c r="J1174" i="1"/>
  <c r="G1182" i="1"/>
  <c r="G1175" i="1"/>
  <c r="J127" i="1"/>
  <c r="J126" i="1"/>
  <c r="J125" i="1"/>
  <c r="M127" i="1"/>
  <c r="M126" i="1"/>
  <c r="M125" i="1"/>
  <c r="G127" i="1"/>
  <c r="G126" i="1"/>
  <c r="G125" i="1"/>
  <c r="M1626" i="1"/>
  <c r="J1626" i="1"/>
  <c r="M1527" i="1"/>
  <c r="M1526" i="1"/>
  <c r="J1527" i="1"/>
  <c r="J1526" i="1"/>
  <c r="G1527" i="1"/>
  <c r="G1526" i="1"/>
  <c r="J1492" i="1"/>
  <c r="J1491" i="1"/>
  <c r="J1490" i="1"/>
  <c r="G1492" i="1"/>
  <c r="G1491" i="1"/>
  <c r="G1490" i="1"/>
  <c r="M1335" i="1"/>
  <c r="M1334" i="1"/>
  <c r="M1333" i="1"/>
  <c r="J1335" i="1"/>
  <c r="J1334" i="1"/>
  <c r="J1333" i="1"/>
  <c r="G1335" i="1"/>
  <c r="G1334" i="1"/>
  <c r="G1333" i="1"/>
  <c r="J1345" i="1"/>
  <c r="G1345" i="1"/>
  <c r="G1075" i="1"/>
  <c r="M1102" i="1"/>
  <c r="J1102" i="1"/>
  <c r="G1102" i="1"/>
  <c r="M1100" i="1"/>
  <c r="J1100" i="1"/>
  <c r="G1100" i="1"/>
  <c r="M1097" i="1"/>
  <c r="J1097" i="1"/>
  <c r="G1097" i="1"/>
  <c r="G1086" i="1"/>
  <c r="G1091" i="1"/>
  <c r="M1091" i="1"/>
  <c r="J1091" i="1"/>
  <c r="M1075" i="1"/>
  <c r="J1075" i="1"/>
  <c r="M1633" i="1"/>
  <c r="J1633" i="1"/>
  <c r="J771" i="1"/>
  <c r="M773" i="1"/>
  <c r="M772" i="1"/>
  <c r="M771" i="1"/>
  <c r="M770" i="1"/>
  <c r="G773" i="1"/>
  <c r="G772" i="1"/>
  <c r="G771" i="1"/>
  <c r="M765" i="1"/>
  <c r="M764" i="1"/>
  <c r="J765" i="1"/>
  <c r="J764" i="1"/>
  <c r="G765" i="1"/>
  <c r="G764" i="1"/>
  <c r="G763" i="1"/>
  <c r="M768" i="1"/>
  <c r="M767" i="1"/>
  <c r="J768" i="1"/>
  <c r="J767" i="1"/>
  <c r="G768" i="1"/>
  <c r="G767" i="1"/>
  <c r="J755" i="1"/>
  <c r="G755" i="1"/>
  <c r="M711" i="1"/>
  <c r="M710" i="1"/>
  <c r="M709" i="1"/>
  <c r="J711" i="1"/>
  <c r="J710" i="1"/>
  <c r="J709" i="1"/>
  <c r="G711" i="1"/>
  <c r="G710" i="1"/>
  <c r="G709" i="1"/>
  <c r="M617" i="1"/>
  <c r="J617" i="1"/>
  <c r="J612" i="1"/>
  <c r="J601" i="1"/>
  <c r="G617" i="1"/>
  <c r="M610" i="1"/>
  <c r="J610" i="1"/>
  <c r="J605" i="1"/>
  <c r="G610" i="1"/>
  <c r="G605" i="1"/>
  <c r="G601" i="1"/>
  <c r="M594" i="1"/>
  <c r="M593" i="1"/>
  <c r="J594" i="1"/>
  <c r="J593" i="1"/>
  <c r="J592" i="1"/>
  <c r="G594" i="1"/>
  <c r="G593" i="1"/>
  <c r="J1596" i="1"/>
  <c r="J1595" i="1"/>
  <c r="J1594" i="1"/>
  <c r="M1596" i="1"/>
  <c r="M1595" i="1"/>
  <c r="M1594" i="1"/>
  <c r="G1596" i="1"/>
  <c r="G1595" i="1"/>
  <c r="G1594" i="1"/>
  <c r="M599" i="1"/>
  <c r="M598" i="1"/>
  <c r="J599" i="1"/>
  <c r="J598" i="1"/>
  <c r="G599" i="1"/>
  <c r="G598" i="1"/>
  <c r="G592" i="1"/>
  <c r="M1646" i="1"/>
  <c r="J1646" i="1"/>
  <c r="M679" i="1"/>
  <c r="M678" i="1"/>
  <c r="J679" i="1"/>
  <c r="J678" i="1"/>
  <c r="G679" i="1"/>
  <c r="G678" i="1"/>
  <c r="M1739" i="1"/>
  <c r="M1738" i="1"/>
  <c r="J1739" i="1"/>
  <c r="J1738" i="1"/>
  <c r="G1739" i="1"/>
  <c r="G1738" i="1"/>
  <c r="M383" i="1"/>
  <c r="J383" i="1"/>
  <c r="G383" i="1"/>
  <c r="M1460" i="1"/>
  <c r="M1459" i="1"/>
  <c r="J1460" i="1"/>
  <c r="J1459" i="1"/>
  <c r="G1460" i="1"/>
  <c r="G1459" i="1"/>
  <c r="G16" i="1"/>
  <c r="G15" i="1"/>
  <c r="G14" i="1"/>
  <c r="J16" i="1"/>
  <c r="J15" i="1"/>
  <c r="J14" i="1"/>
  <c r="M16" i="1"/>
  <c r="M15" i="1"/>
  <c r="M14" i="1"/>
  <c r="G20" i="1"/>
  <c r="G19" i="1"/>
  <c r="G18" i="1"/>
  <c r="J20" i="1"/>
  <c r="J19" i="1"/>
  <c r="J18" i="1"/>
  <c r="M20" i="1"/>
  <c r="M19" i="1"/>
  <c r="M18" i="1"/>
  <c r="G31" i="1"/>
  <c r="G30" i="1"/>
  <c r="G29" i="1"/>
  <c r="G28" i="1"/>
  <c r="J31" i="1"/>
  <c r="J30" i="1"/>
  <c r="J29" i="1"/>
  <c r="M31" i="1"/>
  <c r="M30" i="1"/>
  <c r="M29" i="1"/>
  <c r="G35" i="1"/>
  <c r="G34" i="1"/>
  <c r="G33" i="1"/>
  <c r="J35" i="1"/>
  <c r="J34" i="1"/>
  <c r="J33" i="1"/>
  <c r="M35" i="1"/>
  <c r="M34" i="1"/>
  <c r="M33" i="1"/>
  <c r="G39" i="1"/>
  <c r="J39" i="1"/>
  <c r="M39" i="1"/>
  <c r="G43" i="1"/>
  <c r="J43" i="1"/>
  <c r="J42" i="1"/>
  <c r="J41" i="1"/>
  <c r="M43" i="1"/>
  <c r="G47" i="1"/>
  <c r="G42" i="1"/>
  <c r="G41" i="1"/>
  <c r="J47" i="1"/>
  <c r="M47" i="1"/>
  <c r="M42" i="1"/>
  <c r="M41" i="1"/>
  <c r="G51" i="1"/>
  <c r="G50" i="1"/>
  <c r="J51" i="1"/>
  <c r="J50" i="1"/>
  <c r="M51" i="1"/>
  <c r="M50" i="1"/>
  <c r="G55" i="1"/>
  <c r="J55" i="1"/>
  <c r="J54" i="1"/>
  <c r="M55" i="1"/>
  <c r="G59" i="1"/>
  <c r="J59" i="1"/>
  <c r="M59" i="1"/>
  <c r="M54" i="1"/>
  <c r="M49" i="1"/>
  <c r="G63" i="1"/>
  <c r="J63" i="1"/>
  <c r="M63" i="1"/>
  <c r="G67" i="1"/>
  <c r="J67" i="1"/>
  <c r="M67" i="1"/>
  <c r="M62" i="1"/>
  <c r="M61" i="1"/>
  <c r="M28" i="1"/>
  <c r="G69" i="1"/>
  <c r="G62" i="1"/>
  <c r="J69" i="1"/>
  <c r="M69" i="1"/>
  <c r="G73" i="1"/>
  <c r="J73" i="1"/>
  <c r="J72" i="1"/>
  <c r="M73" i="1"/>
  <c r="G77" i="1"/>
  <c r="J77" i="1"/>
  <c r="J71" i="1"/>
  <c r="M77" i="1"/>
  <c r="G79" i="1"/>
  <c r="G72" i="1"/>
  <c r="G71" i="1"/>
  <c r="J79" i="1"/>
  <c r="M79" i="1"/>
  <c r="G83" i="1"/>
  <c r="J83" i="1"/>
  <c r="M83" i="1"/>
  <c r="M82" i="1"/>
  <c r="M81" i="1"/>
  <c r="G87" i="1"/>
  <c r="J87" i="1"/>
  <c r="M87" i="1"/>
  <c r="G89" i="1"/>
  <c r="J89" i="1"/>
  <c r="J82" i="1"/>
  <c r="J81" i="1"/>
  <c r="M89" i="1"/>
  <c r="G92" i="1"/>
  <c r="G91" i="1"/>
  <c r="J92" i="1"/>
  <c r="J91" i="1"/>
  <c r="M92" i="1"/>
  <c r="M91" i="1"/>
  <c r="G108" i="1"/>
  <c r="G107" i="1"/>
  <c r="G106" i="1"/>
  <c r="G105" i="1"/>
  <c r="J108" i="1"/>
  <c r="M108" i="1"/>
  <c r="M107" i="1"/>
  <c r="M106" i="1"/>
  <c r="M105" i="1"/>
  <c r="G112" i="1"/>
  <c r="J112" i="1"/>
  <c r="J107" i="1"/>
  <c r="J106" i="1"/>
  <c r="J105" i="1"/>
  <c r="M112" i="1"/>
  <c r="G116" i="1"/>
  <c r="G115" i="1"/>
  <c r="J116" i="1"/>
  <c r="J115" i="1"/>
  <c r="M116" i="1"/>
  <c r="M115" i="1"/>
  <c r="G120" i="1"/>
  <c r="G119" i="1"/>
  <c r="G118" i="1"/>
  <c r="J120" i="1"/>
  <c r="J119" i="1"/>
  <c r="J118" i="1"/>
  <c r="M120" i="1"/>
  <c r="M119" i="1"/>
  <c r="M118" i="1"/>
  <c r="G138" i="1"/>
  <c r="J138" i="1"/>
  <c r="J137" i="1"/>
  <c r="J136" i="1"/>
  <c r="M138" i="1"/>
  <c r="M137" i="1"/>
  <c r="M136" i="1"/>
  <c r="G142" i="1"/>
  <c r="G141" i="1"/>
  <c r="G140" i="1"/>
  <c r="J142" i="1"/>
  <c r="J141" i="1"/>
  <c r="J140" i="1"/>
  <c r="M142" i="1"/>
  <c r="M141" i="1"/>
  <c r="M140" i="1"/>
  <c r="G147" i="1"/>
  <c r="J147" i="1"/>
  <c r="M147" i="1"/>
  <c r="G153" i="1"/>
  <c r="J153" i="1"/>
  <c r="M153" i="1"/>
  <c r="M146" i="1"/>
  <c r="M145" i="1"/>
  <c r="M144" i="1"/>
  <c r="G155" i="1"/>
  <c r="J155" i="1"/>
  <c r="J146" i="1"/>
  <c r="J145" i="1"/>
  <c r="J144" i="1"/>
  <c r="M155" i="1"/>
  <c r="G159" i="1"/>
  <c r="G158" i="1"/>
  <c r="G157" i="1"/>
  <c r="G144" i="1"/>
  <c r="J159" i="1"/>
  <c r="J158" i="1"/>
  <c r="J157" i="1"/>
  <c r="M159" i="1"/>
  <c r="M158" i="1"/>
  <c r="M157" i="1"/>
  <c r="G163" i="1"/>
  <c r="G162" i="1"/>
  <c r="J163" i="1"/>
  <c r="J162" i="1"/>
  <c r="M163" i="1"/>
  <c r="M162" i="1"/>
  <c r="G180" i="1"/>
  <c r="G179" i="1"/>
  <c r="G178" i="1"/>
  <c r="J180" i="1"/>
  <c r="J179" i="1"/>
  <c r="J178" i="1"/>
  <c r="M180" i="1"/>
  <c r="M179" i="1"/>
  <c r="M178" i="1"/>
  <c r="G184" i="1"/>
  <c r="G183" i="1"/>
  <c r="G182" i="1"/>
  <c r="J184" i="1"/>
  <c r="J183" i="1"/>
  <c r="J182" i="1"/>
  <c r="J177" i="1"/>
  <c r="M184" i="1"/>
  <c r="M183" i="1"/>
  <c r="M182" i="1"/>
  <c r="M177" i="1"/>
  <c r="G190" i="1"/>
  <c r="G189" i="1"/>
  <c r="G188" i="1"/>
  <c r="G187" i="1"/>
  <c r="J190" i="1"/>
  <c r="J189" i="1"/>
  <c r="J188" i="1"/>
  <c r="J187" i="1"/>
  <c r="G195" i="1"/>
  <c r="J195" i="1"/>
  <c r="M195" i="1"/>
  <c r="M194" i="1"/>
  <c r="M193" i="1"/>
  <c r="M192" i="1"/>
  <c r="M186" i="1"/>
  <c r="G200" i="1"/>
  <c r="J200" i="1"/>
  <c r="M200" i="1"/>
  <c r="G202" i="1"/>
  <c r="G194" i="1"/>
  <c r="J202" i="1"/>
  <c r="M202" i="1"/>
  <c r="G205" i="1"/>
  <c r="G204" i="1"/>
  <c r="G193" i="1"/>
  <c r="G192" i="1"/>
  <c r="J205" i="1"/>
  <c r="J204" i="1"/>
  <c r="M205" i="1"/>
  <c r="M204" i="1"/>
  <c r="G208" i="1"/>
  <c r="G207" i="1"/>
  <c r="J208" i="1"/>
  <c r="J207" i="1"/>
  <c r="M208" i="1"/>
  <c r="M207" i="1"/>
  <c r="G215" i="1"/>
  <c r="G214" i="1"/>
  <c r="G213" i="1"/>
  <c r="G212" i="1"/>
  <c r="J215" i="1"/>
  <c r="M215" i="1"/>
  <c r="M214" i="1"/>
  <c r="M213" i="1"/>
  <c r="M212" i="1"/>
  <c r="G222" i="1"/>
  <c r="J222" i="1"/>
  <c r="J214" i="1"/>
  <c r="J213" i="1"/>
  <c r="J212" i="1"/>
  <c r="M222" i="1"/>
  <c r="G229" i="1"/>
  <c r="G228" i="1"/>
  <c r="J229" i="1"/>
  <c r="J228" i="1"/>
  <c r="M229" i="1"/>
  <c r="M228" i="1"/>
  <c r="G232" i="1"/>
  <c r="G231" i="1"/>
  <c r="G227" i="1"/>
  <c r="G226" i="1"/>
  <c r="J232" i="1"/>
  <c r="J231" i="1"/>
  <c r="J227" i="1"/>
  <c r="M232" i="1"/>
  <c r="M231" i="1"/>
  <c r="M227" i="1"/>
  <c r="M226" i="1"/>
  <c r="G239" i="1"/>
  <c r="G238" i="1"/>
  <c r="J239" i="1"/>
  <c r="J238" i="1"/>
  <c r="M239" i="1"/>
  <c r="M238" i="1"/>
  <c r="G246" i="1"/>
  <c r="G245" i="1"/>
  <c r="G244" i="1"/>
  <c r="J246" i="1"/>
  <c r="J245" i="1"/>
  <c r="J244" i="1"/>
  <c r="M246" i="1"/>
  <c r="M245" i="1"/>
  <c r="M244" i="1"/>
  <c r="G250" i="1"/>
  <c r="G249" i="1"/>
  <c r="G248" i="1"/>
  <c r="J250" i="1"/>
  <c r="J249" i="1"/>
  <c r="J248" i="1"/>
  <c r="M250" i="1"/>
  <c r="M249" i="1"/>
  <c r="M248" i="1"/>
  <c r="M243" i="1"/>
  <c r="G255" i="1"/>
  <c r="J255" i="1"/>
  <c r="M255" i="1"/>
  <c r="G259" i="1"/>
  <c r="G254" i="1"/>
  <c r="G253" i="1"/>
  <c r="J259" i="1"/>
  <c r="M259" i="1"/>
  <c r="G263" i="1"/>
  <c r="J263" i="1"/>
  <c r="J254" i="1"/>
  <c r="M263" i="1"/>
  <c r="G266" i="1"/>
  <c r="J266" i="1"/>
  <c r="M266" i="1"/>
  <c r="G273" i="1"/>
  <c r="G272" i="1"/>
  <c r="J273" i="1"/>
  <c r="M273" i="1"/>
  <c r="G276" i="1"/>
  <c r="J276" i="1"/>
  <c r="J272" i="1"/>
  <c r="M276" i="1"/>
  <c r="G279" i="1"/>
  <c r="G278" i="1"/>
  <c r="J279" i="1"/>
  <c r="J278" i="1"/>
  <c r="M279" i="1"/>
  <c r="M278" i="1"/>
  <c r="J287" i="1"/>
  <c r="J286" i="1"/>
  <c r="G287" i="1"/>
  <c r="G286" i="1"/>
  <c r="M287" i="1"/>
  <c r="M286" i="1"/>
  <c r="G296" i="1"/>
  <c r="J296" i="1"/>
  <c r="M296" i="1"/>
  <c r="G301" i="1"/>
  <c r="J301" i="1"/>
  <c r="M301" i="1"/>
  <c r="G305" i="1"/>
  <c r="G295" i="1"/>
  <c r="J305" i="1"/>
  <c r="M305" i="1"/>
  <c r="G312" i="1"/>
  <c r="J312" i="1"/>
  <c r="M312" i="1"/>
  <c r="G315" i="1"/>
  <c r="J315" i="1"/>
  <c r="M315" i="1"/>
  <c r="G318" i="1"/>
  <c r="J318" i="1"/>
  <c r="M318" i="1"/>
  <c r="G320" i="1"/>
  <c r="J320" i="1"/>
  <c r="M320" i="1"/>
  <c r="G322" i="1"/>
  <c r="J322" i="1"/>
  <c r="M322" i="1"/>
  <c r="G326" i="1"/>
  <c r="J326" i="1"/>
  <c r="J325" i="1"/>
  <c r="M326" i="1"/>
  <c r="G329" i="1"/>
  <c r="J329" i="1"/>
  <c r="M329" i="1"/>
  <c r="G331" i="1"/>
  <c r="J331" i="1"/>
  <c r="M331" i="1"/>
  <c r="G338" i="1"/>
  <c r="J338" i="1"/>
  <c r="M338" i="1"/>
  <c r="G341" i="1"/>
  <c r="J341" i="1"/>
  <c r="M341" i="1"/>
  <c r="G343" i="1"/>
  <c r="J343" i="1"/>
  <c r="M343" i="1"/>
  <c r="G345" i="1"/>
  <c r="J345" i="1"/>
  <c r="M345" i="1"/>
  <c r="G347" i="1"/>
  <c r="J347" i="1"/>
  <c r="M347" i="1"/>
  <c r="G350" i="1"/>
  <c r="G349" i="1"/>
  <c r="J350" i="1"/>
  <c r="J349" i="1"/>
  <c r="M350" i="1"/>
  <c r="M349" i="1"/>
  <c r="G356" i="1"/>
  <c r="J356" i="1"/>
  <c r="J355" i="1"/>
  <c r="M356" i="1"/>
  <c r="G360" i="1"/>
  <c r="J360" i="1"/>
  <c r="M360" i="1"/>
  <c r="G364" i="1"/>
  <c r="J364" i="1"/>
  <c r="M364" i="1"/>
  <c r="M355" i="1"/>
  <c r="G371" i="1"/>
  <c r="J371" i="1"/>
  <c r="M371" i="1"/>
  <c r="G374" i="1"/>
  <c r="J374" i="1"/>
  <c r="M374" i="1"/>
  <c r="G379" i="1"/>
  <c r="J379" i="1"/>
  <c r="J378" i="1"/>
  <c r="M379" i="1"/>
  <c r="M378" i="1"/>
  <c r="J381" i="1"/>
  <c r="M381" i="1"/>
  <c r="G381" i="1"/>
  <c r="G388" i="1"/>
  <c r="J388" i="1"/>
  <c r="M388" i="1"/>
  <c r="G392" i="1"/>
  <c r="G387" i="1"/>
  <c r="J392" i="1"/>
  <c r="J387" i="1"/>
  <c r="M392" i="1"/>
  <c r="M387" i="1"/>
  <c r="G395" i="1"/>
  <c r="G394" i="1"/>
  <c r="J395" i="1"/>
  <c r="J394" i="1"/>
  <c r="M395" i="1"/>
  <c r="M394" i="1"/>
  <c r="G398" i="1"/>
  <c r="G397" i="1"/>
  <c r="J398" i="1"/>
  <c r="M398" i="1"/>
  <c r="M397" i="1"/>
  <c r="G403" i="1"/>
  <c r="J403" i="1"/>
  <c r="M403" i="1"/>
  <c r="G405" i="1"/>
  <c r="J405" i="1"/>
  <c r="J397" i="1"/>
  <c r="M405" i="1"/>
  <c r="G408" i="1"/>
  <c r="J408" i="1"/>
  <c r="J407" i="1"/>
  <c r="M408" i="1"/>
  <c r="G414" i="1"/>
  <c r="G407" i="1"/>
  <c r="J414" i="1"/>
  <c r="M414" i="1"/>
  <c r="M407" i="1"/>
  <c r="G419" i="1"/>
  <c r="J419" i="1"/>
  <c r="M419" i="1"/>
  <c r="M418" i="1"/>
  <c r="G425" i="1"/>
  <c r="G418" i="1"/>
  <c r="J425" i="1"/>
  <c r="M425" i="1"/>
  <c r="G432" i="1"/>
  <c r="J432" i="1"/>
  <c r="J418" i="1"/>
  <c r="M432" i="1"/>
  <c r="G436" i="1"/>
  <c r="J436" i="1"/>
  <c r="M436" i="1"/>
  <c r="M435" i="1"/>
  <c r="G439" i="1"/>
  <c r="J439" i="1"/>
  <c r="M439" i="1"/>
  <c r="G442" i="1"/>
  <c r="J442" i="1"/>
  <c r="M442" i="1"/>
  <c r="G446" i="1"/>
  <c r="J446" i="1"/>
  <c r="M446" i="1"/>
  <c r="G451" i="1"/>
  <c r="J451" i="1"/>
  <c r="M451" i="1"/>
  <c r="G455" i="1"/>
  <c r="J455" i="1"/>
  <c r="M455" i="1"/>
  <c r="G459" i="1"/>
  <c r="J459" i="1"/>
  <c r="M459" i="1"/>
  <c r="M458" i="1"/>
  <c r="G464" i="1"/>
  <c r="J464" i="1"/>
  <c r="M464" i="1"/>
  <c r="G472" i="1"/>
  <c r="G471" i="1"/>
  <c r="J472" i="1"/>
  <c r="M472" i="1"/>
  <c r="G475" i="1"/>
  <c r="J475" i="1"/>
  <c r="J471" i="1"/>
  <c r="M475" i="1"/>
  <c r="G479" i="1"/>
  <c r="G478" i="1"/>
  <c r="J479" i="1"/>
  <c r="M479" i="1"/>
  <c r="G481" i="1"/>
  <c r="J481" i="1"/>
  <c r="J478" i="1"/>
  <c r="J477" i="1"/>
  <c r="M481" i="1"/>
  <c r="G484" i="1"/>
  <c r="G483" i="1"/>
  <c r="J484" i="1"/>
  <c r="J483" i="1"/>
  <c r="M484" i="1"/>
  <c r="M483" i="1"/>
  <c r="G490" i="1"/>
  <c r="J490" i="1"/>
  <c r="M490" i="1"/>
  <c r="G492" i="1"/>
  <c r="J492" i="1"/>
  <c r="M492" i="1"/>
  <c r="M489" i="1"/>
  <c r="M488" i="1"/>
  <c r="M487" i="1"/>
  <c r="G499" i="1"/>
  <c r="G498" i="1"/>
  <c r="J499" i="1"/>
  <c r="J498" i="1"/>
  <c r="M499" i="1"/>
  <c r="M498" i="1"/>
  <c r="G504" i="1"/>
  <c r="J504" i="1"/>
  <c r="J502" i="1"/>
  <c r="J501" i="1"/>
  <c r="M504" i="1"/>
  <c r="G508" i="1"/>
  <c r="J508" i="1"/>
  <c r="J503" i="1"/>
  <c r="M508" i="1"/>
  <c r="G513" i="1"/>
  <c r="J513" i="1"/>
  <c r="M513" i="1"/>
  <c r="M503" i="1"/>
  <c r="M502" i="1"/>
  <c r="M501" i="1"/>
  <c r="G517" i="1"/>
  <c r="J517" i="1"/>
  <c r="M517" i="1"/>
  <c r="G520" i="1"/>
  <c r="J520" i="1"/>
  <c r="M520" i="1"/>
  <c r="G528" i="1"/>
  <c r="G527" i="1"/>
  <c r="G526" i="1"/>
  <c r="G525" i="1"/>
  <c r="J528" i="1"/>
  <c r="M528" i="1"/>
  <c r="G530" i="1"/>
  <c r="J530" i="1"/>
  <c r="J527" i="1"/>
  <c r="M530" i="1"/>
  <c r="M527" i="1"/>
  <c r="G534" i="1"/>
  <c r="J534" i="1"/>
  <c r="M534" i="1"/>
  <c r="G541" i="1"/>
  <c r="G536" i="1"/>
  <c r="J541" i="1"/>
  <c r="J536" i="1"/>
  <c r="M541" i="1"/>
  <c r="G544" i="1"/>
  <c r="G543" i="1"/>
  <c r="J544" i="1"/>
  <c r="J543" i="1"/>
  <c r="M544" i="1"/>
  <c r="M543" i="1"/>
  <c r="G550" i="1"/>
  <c r="J550" i="1"/>
  <c r="M550" i="1"/>
  <c r="G553" i="1"/>
  <c r="J553" i="1"/>
  <c r="J549" i="1"/>
  <c r="M553" i="1"/>
  <c r="G555" i="1"/>
  <c r="J555" i="1"/>
  <c r="M555" i="1"/>
  <c r="M549" i="1"/>
  <c r="G570" i="1"/>
  <c r="J570" i="1"/>
  <c r="G576" i="1"/>
  <c r="J576" i="1"/>
  <c r="J575" i="1"/>
  <c r="J548" i="1"/>
  <c r="J547" i="1"/>
  <c r="M576" i="1"/>
  <c r="G580" i="1"/>
  <c r="J580" i="1"/>
  <c r="M580" i="1"/>
  <c r="M575" i="1"/>
  <c r="G582" i="1"/>
  <c r="J582" i="1"/>
  <c r="M582" i="1"/>
  <c r="G589" i="1"/>
  <c r="G588" i="1"/>
  <c r="G587" i="1"/>
  <c r="J589" i="1"/>
  <c r="J588" i="1"/>
  <c r="J587" i="1"/>
  <c r="G603" i="1"/>
  <c r="G602" i="1"/>
  <c r="J603" i="1"/>
  <c r="J602" i="1"/>
  <c r="M603" i="1"/>
  <c r="M602" i="1"/>
  <c r="M601" i="1"/>
  <c r="G606" i="1"/>
  <c r="J606" i="1"/>
  <c r="M606" i="1"/>
  <c r="M605" i="1"/>
  <c r="G613" i="1"/>
  <c r="G612" i="1"/>
  <c r="J613" i="1"/>
  <c r="M613" i="1"/>
  <c r="M612" i="1"/>
  <c r="G615" i="1"/>
  <c r="J615" i="1"/>
  <c r="M615" i="1"/>
  <c r="G628" i="1"/>
  <c r="G627" i="1"/>
  <c r="J628" i="1"/>
  <c r="J627" i="1"/>
  <c r="M628" i="1"/>
  <c r="G631" i="1"/>
  <c r="J631" i="1"/>
  <c r="M631" i="1"/>
  <c r="M627" i="1"/>
  <c r="G634" i="1"/>
  <c r="J634" i="1"/>
  <c r="M634" i="1"/>
  <c r="G642" i="1"/>
  <c r="G641" i="1"/>
  <c r="G640" i="1"/>
  <c r="M642" i="1"/>
  <c r="M641" i="1"/>
  <c r="M640" i="1"/>
  <c r="G646" i="1"/>
  <c r="G645" i="1"/>
  <c r="G644" i="1"/>
  <c r="J646" i="1"/>
  <c r="J645" i="1"/>
  <c r="J644" i="1"/>
  <c r="M646" i="1"/>
  <c r="M645" i="1"/>
  <c r="M644" i="1"/>
  <c r="G652" i="1"/>
  <c r="J652" i="1"/>
  <c r="M652" i="1"/>
  <c r="G656" i="1"/>
  <c r="J656" i="1"/>
  <c r="M656" i="1"/>
  <c r="G658" i="1"/>
  <c r="J658" i="1"/>
  <c r="M658" i="1"/>
  <c r="G660" i="1"/>
  <c r="J660" i="1"/>
  <c r="M660" i="1"/>
  <c r="G662" i="1"/>
  <c r="J662" i="1"/>
  <c r="M662" i="1"/>
  <c r="G664" i="1"/>
  <c r="J664" i="1"/>
  <c r="M664" i="1"/>
  <c r="G668" i="1"/>
  <c r="J668" i="1"/>
  <c r="M668" i="1"/>
  <c r="G670" i="1"/>
  <c r="J670" i="1"/>
  <c r="M670" i="1"/>
  <c r="G673" i="1"/>
  <c r="G672" i="1"/>
  <c r="J673" i="1"/>
  <c r="M673" i="1"/>
  <c r="G676" i="1"/>
  <c r="J676" i="1"/>
  <c r="J672" i="1"/>
  <c r="M676" i="1"/>
  <c r="G703" i="1"/>
  <c r="G702" i="1"/>
  <c r="G701" i="1"/>
  <c r="G700" i="1"/>
  <c r="J703" i="1"/>
  <c r="J702" i="1"/>
  <c r="J701" i="1"/>
  <c r="J700" i="1"/>
  <c r="J714" i="1"/>
  <c r="J713" i="1"/>
  <c r="M714" i="1"/>
  <c r="M713" i="1"/>
  <c r="G719" i="1"/>
  <c r="G718" i="1"/>
  <c r="M718" i="1"/>
  <c r="G732" i="1"/>
  <c r="G731" i="1"/>
  <c r="G730" i="1"/>
  <c r="J732" i="1"/>
  <c r="J731" i="1"/>
  <c r="J730" i="1"/>
  <c r="M732" i="1"/>
  <c r="M731" i="1"/>
  <c r="M730" i="1"/>
  <c r="G737" i="1"/>
  <c r="G736" i="1"/>
  <c r="J737" i="1"/>
  <c r="J736" i="1"/>
  <c r="J708" i="1"/>
  <c r="M737" i="1"/>
  <c r="M736" i="1"/>
  <c r="G743" i="1"/>
  <c r="G742" i="1"/>
  <c r="J743" i="1"/>
  <c r="J742" i="1"/>
  <c r="J741" i="1"/>
  <c r="M743" i="1"/>
  <c r="G745" i="1"/>
  <c r="G741" i="1"/>
  <c r="J745" i="1"/>
  <c r="M745" i="1"/>
  <c r="M742" i="1"/>
  <c r="M741" i="1"/>
  <c r="G747" i="1"/>
  <c r="J747" i="1"/>
  <c r="M747" i="1"/>
  <c r="G761" i="1"/>
  <c r="G760" i="1"/>
  <c r="G759" i="1"/>
  <c r="J761" i="1"/>
  <c r="J760" i="1"/>
  <c r="J759" i="1"/>
  <c r="M761" i="1"/>
  <c r="M760" i="1"/>
  <c r="M759" i="1"/>
  <c r="G777" i="1"/>
  <c r="G776" i="1"/>
  <c r="J777" i="1"/>
  <c r="J776" i="1"/>
  <c r="M777" i="1"/>
  <c r="M776" i="1"/>
  <c r="G788" i="1"/>
  <c r="J788" i="1"/>
  <c r="J787" i="1"/>
  <c r="M788" i="1"/>
  <c r="M787" i="1"/>
  <c r="M786" i="1"/>
  <c r="M785" i="1"/>
  <c r="M784" i="1"/>
  <c r="G791" i="1"/>
  <c r="J791" i="1"/>
  <c r="M791" i="1"/>
  <c r="G793" i="1"/>
  <c r="J793" i="1"/>
  <c r="M793" i="1"/>
  <c r="G796" i="1"/>
  <c r="J796" i="1"/>
  <c r="M796" i="1"/>
  <c r="G799" i="1"/>
  <c r="J799" i="1"/>
  <c r="J795" i="1"/>
  <c r="M799" i="1"/>
  <c r="M795" i="1"/>
  <c r="G812" i="1"/>
  <c r="J812" i="1"/>
  <c r="J806" i="1"/>
  <c r="J802" i="1"/>
  <c r="M812" i="1"/>
  <c r="M806" i="1"/>
  <c r="M802" i="1"/>
  <c r="M801" i="1"/>
  <c r="G821" i="1"/>
  <c r="J821" i="1"/>
  <c r="J819" i="1"/>
  <c r="J818" i="1"/>
  <c r="M821" i="1"/>
  <c r="G823" i="1"/>
  <c r="G820" i="1"/>
  <c r="J823" i="1"/>
  <c r="J820" i="1"/>
  <c r="M823" i="1"/>
  <c r="G825" i="1"/>
  <c r="J825" i="1"/>
  <c r="M825" i="1"/>
  <c r="M820" i="1"/>
  <c r="M819" i="1"/>
  <c r="M818" i="1"/>
  <c r="G830" i="1"/>
  <c r="I830" i="1"/>
  <c r="J830" i="1"/>
  <c r="L830" i="1"/>
  <c r="M830" i="1"/>
  <c r="O830" i="1"/>
  <c r="G831" i="1"/>
  <c r="I831" i="1"/>
  <c r="J831" i="1"/>
  <c r="L831" i="1"/>
  <c r="M831" i="1"/>
  <c r="O831" i="1"/>
  <c r="G832" i="1"/>
  <c r="I832" i="1"/>
  <c r="J832" i="1"/>
  <c r="L832" i="1"/>
  <c r="M832" i="1"/>
  <c r="O832" i="1"/>
  <c r="G833" i="1"/>
  <c r="I833" i="1"/>
  <c r="J833" i="1"/>
  <c r="L833" i="1"/>
  <c r="M833" i="1"/>
  <c r="O833" i="1"/>
  <c r="G834" i="1"/>
  <c r="I834" i="1"/>
  <c r="J834" i="1"/>
  <c r="L834" i="1"/>
  <c r="M834" i="1"/>
  <c r="O834" i="1"/>
  <c r="G835" i="1"/>
  <c r="I835" i="1"/>
  <c r="J835" i="1"/>
  <c r="L835" i="1"/>
  <c r="M835" i="1"/>
  <c r="O835" i="1"/>
  <c r="G836" i="1"/>
  <c r="I836" i="1"/>
  <c r="J836" i="1"/>
  <c r="L836" i="1"/>
  <c r="M836" i="1"/>
  <c r="O836" i="1"/>
  <c r="G837" i="1"/>
  <c r="I837" i="1"/>
  <c r="J837" i="1"/>
  <c r="L837" i="1"/>
  <c r="M837" i="1"/>
  <c r="O837" i="1"/>
  <c r="G838" i="1"/>
  <c r="I838" i="1"/>
  <c r="J838" i="1"/>
  <c r="L838" i="1"/>
  <c r="M838" i="1"/>
  <c r="O838" i="1"/>
  <c r="G839" i="1"/>
  <c r="I839" i="1"/>
  <c r="J839" i="1"/>
  <c r="L839" i="1"/>
  <c r="M839" i="1"/>
  <c r="O839" i="1"/>
  <c r="G840" i="1"/>
  <c r="I840" i="1"/>
  <c r="J840" i="1"/>
  <c r="L840" i="1"/>
  <c r="M840" i="1"/>
  <c r="O840" i="1"/>
  <c r="G841" i="1"/>
  <c r="I841" i="1"/>
  <c r="J841" i="1"/>
  <c r="L841" i="1"/>
  <c r="M841" i="1"/>
  <c r="O841" i="1"/>
  <c r="G842" i="1"/>
  <c r="I842" i="1"/>
  <c r="J842" i="1"/>
  <c r="L842" i="1"/>
  <c r="M842" i="1"/>
  <c r="O842" i="1"/>
  <c r="G843" i="1"/>
  <c r="I843" i="1"/>
  <c r="J843" i="1"/>
  <c r="L843" i="1"/>
  <c r="M843" i="1"/>
  <c r="O843" i="1"/>
  <c r="G847" i="1"/>
  <c r="G846" i="1"/>
  <c r="G845" i="1"/>
  <c r="G818" i="1"/>
  <c r="J847" i="1"/>
  <c r="J846" i="1"/>
  <c r="J845" i="1"/>
  <c r="M847" i="1"/>
  <c r="M846" i="1"/>
  <c r="M845" i="1"/>
  <c r="G859" i="1"/>
  <c r="J859" i="1"/>
  <c r="J858" i="1"/>
  <c r="J857" i="1"/>
  <c r="M859" i="1"/>
  <c r="G869" i="1"/>
  <c r="G858" i="1"/>
  <c r="J869" i="1"/>
  <c r="M869" i="1"/>
  <c r="G871" i="1"/>
  <c r="J871" i="1"/>
  <c r="M871" i="1"/>
  <c r="M858" i="1"/>
  <c r="G874" i="1"/>
  <c r="J874" i="1"/>
  <c r="M874" i="1"/>
  <c r="G897" i="1"/>
  <c r="G896" i="1"/>
  <c r="J897" i="1"/>
  <c r="J896" i="1"/>
  <c r="M897" i="1"/>
  <c r="G899" i="1"/>
  <c r="J899" i="1"/>
  <c r="M899" i="1"/>
  <c r="G902" i="1"/>
  <c r="J902" i="1"/>
  <c r="M902" i="1"/>
  <c r="G915" i="1"/>
  <c r="G914" i="1"/>
  <c r="J915" i="1"/>
  <c r="J914" i="1"/>
  <c r="M915" i="1"/>
  <c r="M914" i="1"/>
  <c r="M857" i="1"/>
  <c r="M856" i="1"/>
  <c r="G919" i="1"/>
  <c r="G918" i="1"/>
  <c r="J919" i="1"/>
  <c r="J918" i="1"/>
  <c r="J917" i="1"/>
  <c r="G924" i="1"/>
  <c r="G917" i="1"/>
  <c r="G932" i="1"/>
  <c r="J932" i="1"/>
  <c r="J931" i="1"/>
  <c r="M932" i="1"/>
  <c r="G934" i="1"/>
  <c r="G931" i="1"/>
  <c r="G930" i="1"/>
  <c r="J934" i="1"/>
  <c r="M934" i="1"/>
  <c r="G938" i="1"/>
  <c r="G937" i="1"/>
  <c r="G936" i="1"/>
  <c r="J938" i="1"/>
  <c r="J937" i="1"/>
  <c r="J936" i="1"/>
  <c r="M938" i="1"/>
  <c r="M937" i="1"/>
  <c r="M936" i="1"/>
  <c r="G943" i="1"/>
  <c r="G942" i="1"/>
  <c r="G941" i="1"/>
  <c r="J943" i="1"/>
  <c r="J942" i="1"/>
  <c r="J941" i="1"/>
  <c r="M943" i="1"/>
  <c r="M942" i="1"/>
  <c r="M941" i="1"/>
  <c r="G957" i="1"/>
  <c r="G956" i="1"/>
  <c r="G955" i="1"/>
  <c r="J957" i="1"/>
  <c r="J956" i="1"/>
  <c r="J955" i="1"/>
  <c r="M957" i="1"/>
  <c r="M956" i="1"/>
  <c r="M955" i="1"/>
  <c r="G971" i="1"/>
  <c r="G970" i="1"/>
  <c r="J971" i="1"/>
  <c r="J970" i="1"/>
  <c r="M971" i="1"/>
  <c r="G973" i="1"/>
  <c r="G969" i="1"/>
  <c r="J973" i="1"/>
  <c r="M973" i="1"/>
  <c r="G993" i="1"/>
  <c r="G992" i="1"/>
  <c r="G991" i="1"/>
  <c r="J993" i="1"/>
  <c r="J992" i="1"/>
  <c r="J991" i="1"/>
  <c r="M993" i="1"/>
  <c r="M992" i="1"/>
  <c r="M991" i="1"/>
  <c r="G998" i="1"/>
  <c r="J998" i="1"/>
  <c r="M998" i="1"/>
  <c r="G1001" i="1"/>
  <c r="J1001" i="1"/>
  <c r="M1001" i="1"/>
  <c r="G1005" i="1"/>
  <c r="J1005" i="1"/>
  <c r="M1005" i="1"/>
  <c r="G1007" i="1"/>
  <c r="J1007" i="1"/>
  <c r="M1007" i="1"/>
  <c r="G1010" i="1"/>
  <c r="J1010" i="1"/>
  <c r="M1010" i="1"/>
  <c r="G1013" i="1"/>
  <c r="G1012" i="1"/>
  <c r="J1013" i="1"/>
  <c r="J1012" i="1"/>
  <c r="M1013" i="1"/>
  <c r="M1012" i="1"/>
  <c r="G1022" i="1"/>
  <c r="J1022" i="1"/>
  <c r="M1022" i="1"/>
  <c r="G1031" i="1"/>
  <c r="G1030" i="1"/>
  <c r="J1031" i="1"/>
  <c r="J1030" i="1"/>
  <c r="M1031" i="1"/>
  <c r="M1030" i="1"/>
  <c r="M1029" i="1"/>
  <c r="G1036" i="1"/>
  <c r="G1035" i="1"/>
  <c r="J1036" i="1"/>
  <c r="J1035" i="1"/>
  <c r="J1029" i="1"/>
  <c r="M1036" i="1"/>
  <c r="M1035" i="1"/>
  <c r="G1039" i="1"/>
  <c r="G1038" i="1"/>
  <c r="G1029" i="1"/>
  <c r="J1039" i="1"/>
  <c r="J1038" i="1"/>
  <c r="M1039" i="1"/>
  <c r="M1038" i="1"/>
  <c r="G1043" i="1"/>
  <c r="G1042" i="1"/>
  <c r="J1043" i="1"/>
  <c r="J1042" i="1"/>
  <c r="M1043" i="1"/>
  <c r="M1042" i="1"/>
  <c r="G1048" i="1"/>
  <c r="G1047" i="1"/>
  <c r="G1046" i="1"/>
  <c r="G1045" i="1"/>
  <c r="J1048" i="1"/>
  <c r="M1048" i="1"/>
  <c r="G1050" i="1"/>
  <c r="J1050" i="1"/>
  <c r="M1050" i="1"/>
  <c r="M1047" i="1"/>
  <c r="M1046" i="1"/>
  <c r="M1045" i="1"/>
  <c r="G1053" i="1"/>
  <c r="J1053" i="1"/>
  <c r="M1053" i="1"/>
  <c r="G1060" i="1"/>
  <c r="J1060" i="1"/>
  <c r="J1059" i="1"/>
  <c r="J1058" i="1"/>
  <c r="J1057" i="1"/>
  <c r="M1060" i="1"/>
  <c r="G1065" i="1"/>
  <c r="G1059" i="1"/>
  <c r="J1065" i="1"/>
  <c r="M1065" i="1"/>
  <c r="M1059" i="1"/>
  <c r="M1058" i="1"/>
  <c r="G1070" i="1"/>
  <c r="G1069" i="1"/>
  <c r="J1070" i="1"/>
  <c r="J1069" i="1"/>
  <c r="J1068" i="1"/>
  <c r="M1070" i="1"/>
  <c r="M1069" i="1"/>
  <c r="M1068" i="1"/>
  <c r="G1082" i="1"/>
  <c r="G1081" i="1"/>
  <c r="J1082" i="1"/>
  <c r="J1081" i="1"/>
  <c r="M1082" i="1"/>
  <c r="M1081" i="1"/>
  <c r="G1087" i="1"/>
  <c r="J1087" i="1"/>
  <c r="M1087" i="1"/>
  <c r="M1086" i="1"/>
  <c r="G1111" i="1"/>
  <c r="G1110" i="1"/>
  <c r="G1109" i="1"/>
  <c r="G1108" i="1"/>
  <c r="J1111" i="1"/>
  <c r="J1110" i="1"/>
  <c r="J1109" i="1"/>
  <c r="J1108" i="1"/>
  <c r="M1111" i="1"/>
  <c r="M1110" i="1"/>
  <c r="M1109" i="1"/>
  <c r="M1108" i="1"/>
  <c r="G1117" i="1"/>
  <c r="G1116" i="1"/>
  <c r="G1115" i="1"/>
  <c r="J1117" i="1"/>
  <c r="J1116" i="1"/>
  <c r="J1115" i="1"/>
  <c r="M1117" i="1"/>
  <c r="M1116" i="1"/>
  <c r="G1121" i="1"/>
  <c r="G1120" i="1"/>
  <c r="J1121" i="1"/>
  <c r="J1120" i="1"/>
  <c r="M1121" i="1"/>
  <c r="M1120" i="1"/>
  <c r="G1125" i="1"/>
  <c r="G1124" i="1"/>
  <c r="G1123" i="1"/>
  <c r="G1114" i="1"/>
  <c r="J1125" i="1"/>
  <c r="M1125" i="1"/>
  <c r="M1124" i="1"/>
  <c r="G1127" i="1"/>
  <c r="J1127" i="1"/>
  <c r="M1127" i="1"/>
  <c r="G1132" i="1"/>
  <c r="J1132" i="1"/>
  <c r="M1132" i="1"/>
  <c r="G1136" i="1"/>
  <c r="J1136" i="1"/>
  <c r="M1136" i="1"/>
  <c r="M1131" i="1"/>
  <c r="G1138" i="1"/>
  <c r="G1131" i="1"/>
  <c r="J1138" i="1"/>
  <c r="M1138" i="1"/>
  <c r="G1146" i="1"/>
  <c r="J1146" i="1"/>
  <c r="M1146" i="1"/>
  <c r="G1153" i="1"/>
  <c r="G1152" i="1"/>
  <c r="G1151" i="1"/>
  <c r="J1153" i="1"/>
  <c r="J1152" i="1"/>
  <c r="J1151" i="1"/>
  <c r="M1153" i="1"/>
  <c r="M1152" i="1"/>
  <c r="M1151" i="1"/>
  <c r="G1157" i="1"/>
  <c r="G1156" i="1"/>
  <c r="G1155" i="1"/>
  <c r="J1157" i="1"/>
  <c r="J1156" i="1"/>
  <c r="J1155" i="1"/>
  <c r="M1157" i="1"/>
  <c r="M1156" i="1"/>
  <c r="M1155" i="1"/>
  <c r="G1161" i="1"/>
  <c r="G1160" i="1"/>
  <c r="J1161" i="1"/>
  <c r="J1160" i="1"/>
  <c r="M1161" i="1"/>
  <c r="M1160" i="1"/>
  <c r="G1164" i="1"/>
  <c r="J1164" i="1"/>
  <c r="J1163" i="1"/>
  <c r="J1159" i="1"/>
  <c r="M1164" i="1"/>
  <c r="G1166" i="1"/>
  <c r="G1163" i="1"/>
  <c r="G1159" i="1"/>
  <c r="J1166" i="1"/>
  <c r="M1166" i="1"/>
  <c r="G1169" i="1"/>
  <c r="G1168" i="1"/>
  <c r="J1169" i="1"/>
  <c r="J1168" i="1"/>
  <c r="M1169" i="1"/>
  <c r="M1168" i="1"/>
  <c r="G1176" i="1"/>
  <c r="G1174" i="1"/>
  <c r="J1176" i="1"/>
  <c r="M1175" i="1"/>
  <c r="M1174" i="1"/>
  <c r="G1187" i="1"/>
  <c r="J1187" i="1"/>
  <c r="J1186" i="1"/>
  <c r="M1187" i="1"/>
  <c r="M1186" i="1"/>
  <c r="G1192" i="1"/>
  <c r="J1192" i="1"/>
  <c r="M1192" i="1"/>
  <c r="G1202" i="1"/>
  <c r="J1202" i="1"/>
  <c r="M1202" i="1"/>
  <c r="G1205" i="1"/>
  <c r="J1205" i="1"/>
  <c r="M1205" i="1"/>
  <c r="G1207" i="1"/>
  <c r="J1207" i="1"/>
  <c r="M1207" i="1"/>
  <c r="G1210" i="1"/>
  <c r="G1209" i="1"/>
  <c r="J1210" i="1"/>
  <c r="J1209" i="1"/>
  <c r="M1210" i="1"/>
  <c r="G1212" i="1"/>
  <c r="J1212" i="1"/>
  <c r="M1212" i="1"/>
  <c r="G1214" i="1"/>
  <c r="J1214" i="1"/>
  <c r="M1214" i="1"/>
  <c r="G1216" i="1"/>
  <c r="J1216" i="1"/>
  <c r="M1209" i="1"/>
  <c r="G1233" i="1"/>
  <c r="G1232" i="1"/>
  <c r="J1233" i="1"/>
  <c r="J1232" i="1"/>
  <c r="M1233" i="1"/>
  <c r="M1232" i="1"/>
  <c r="G1237" i="1"/>
  <c r="G1236" i="1"/>
  <c r="J1237" i="1"/>
  <c r="M1237" i="1"/>
  <c r="M1236" i="1"/>
  <c r="M1185" i="1"/>
  <c r="M1173" i="1"/>
  <c r="G1239" i="1"/>
  <c r="J1239" i="1"/>
  <c r="M1239" i="1"/>
  <c r="G1243" i="1"/>
  <c r="J1243" i="1"/>
  <c r="J1236" i="1"/>
  <c r="M1243" i="1"/>
  <c r="G1245" i="1"/>
  <c r="J1245" i="1"/>
  <c r="M1245" i="1"/>
  <c r="G1249" i="1"/>
  <c r="J1249" i="1"/>
  <c r="J1248" i="1"/>
  <c r="M1249" i="1"/>
  <c r="M1248" i="1"/>
  <c r="G1252" i="1"/>
  <c r="J1252" i="1"/>
  <c r="M1252" i="1"/>
  <c r="G1262" i="1"/>
  <c r="J1262" i="1"/>
  <c r="M1262" i="1"/>
  <c r="G1264" i="1"/>
  <c r="J1264" i="1"/>
  <c r="G1268" i="1"/>
  <c r="G1267" i="1"/>
  <c r="G1266" i="1"/>
  <c r="J1268" i="1"/>
  <c r="J1267" i="1"/>
  <c r="J1266" i="1"/>
  <c r="M1268" i="1"/>
  <c r="M1267" i="1"/>
  <c r="M1266" i="1"/>
  <c r="G1273" i="1"/>
  <c r="G1272" i="1"/>
  <c r="G1271" i="1"/>
  <c r="J1273" i="1"/>
  <c r="J1272" i="1"/>
  <c r="J1271" i="1"/>
  <c r="M1273" i="1"/>
  <c r="M1272" i="1"/>
  <c r="M1271" i="1"/>
  <c r="G1279" i="1"/>
  <c r="G1278" i="1"/>
  <c r="G1277" i="1"/>
  <c r="J1279" i="1"/>
  <c r="J1278" i="1"/>
  <c r="J1277" i="1"/>
  <c r="M1279" i="1"/>
  <c r="M1278" i="1"/>
  <c r="M1277" i="1"/>
  <c r="G1282" i="1"/>
  <c r="J1282" i="1"/>
  <c r="M1282" i="1"/>
  <c r="G1287" i="1"/>
  <c r="J1287" i="1"/>
  <c r="M1287" i="1"/>
  <c r="G1289" i="1"/>
  <c r="G1286" i="1"/>
  <c r="J1289" i="1"/>
  <c r="J1286" i="1"/>
  <c r="J1285" i="1"/>
  <c r="M1289" i="1"/>
  <c r="G1291" i="1"/>
  <c r="J1291" i="1"/>
  <c r="M1291" i="1"/>
  <c r="J1293" i="1"/>
  <c r="M1293" i="1"/>
  <c r="G1302" i="1"/>
  <c r="G1301" i="1"/>
  <c r="G1285" i="1"/>
  <c r="J1302" i="1"/>
  <c r="M1302" i="1"/>
  <c r="M1301" i="1"/>
  <c r="G1304" i="1"/>
  <c r="J1304" i="1"/>
  <c r="J1301" i="1"/>
  <c r="M1304" i="1"/>
  <c r="G1321" i="1"/>
  <c r="G1320" i="1"/>
  <c r="G1319" i="1"/>
  <c r="J1321" i="1"/>
  <c r="J1320" i="1"/>
  <c r="J1319" i="1"/>
  <c r="M1321" i="1"/>
  <c r="M1320" i="1"/>
  <c r="M1319" i="1"/>
  <c r="G1326" i="1"/>
  <c r="G1325" i="1"/>
  <c r="G1324" i="1"/>
  <c r="J1326" i="1"/>
  <c r="J1325" i="1"/>
  <c r="J1324" i="1"/>
  <c r="M1326" i="1"/>
  <c r="M1325" i="1"/>
  <c r="M1324" i="1"/>
  <c r="G1348" i="1"/>
  <c r="G1347" i="1"/>
  <c r="J1348" i="1"/>
  <c r="M1348" i="1"/>
  <c r="G1351" i="1"/>
  <c r="J1351" i="1"/>
  <c r="M1351" i="1"/>
  <c r="G1354" i="1"/>
  <c r="J1354" i="1"/>
  <c r="M1354" i="1"/>
  <c r="G1358" i="1"/>
  <c r="J1358" i="1"/>
  <c r="M1358" i="1"/>
  <c r="G1363" i="1"/>
  <c r="J1363" i="1"/>
  <c r="J1347" i="1"/>
  <c r="M1363" i="1"/>
  <c r="G1366" i="1"/>
  <c r="J1366" i="1"/>
  <c r="M1366" i="1"/>
  <c r="M1347" i="1"/>
  <c r="M1338" i="1"/>
  <c r="M1332" i="1"/>
  <c r="G1376" i="1"/>
  <c r="J1376" i="1"/>
  <c r="M1376" i="1"/>
  <c r="G1380" i="1"/>
  <c r="G1379" i="1"/>
  <c r="J1380" i="1"/>
  <c r="M1380" i="1"/>
  <c r="G1382" i="1"/>
  <c r="J1382" i="1"/>
  <c r="M1382" i="1"/>
  <c r="G1384" i="1"/>
  <c r="J1384" i="1"/>
  <c r="M1384" i="1"/>
  <c r="G1386" i="1"/>
  <c r="J1386" i="1"/>
  <c r="J1379" i="1"/>
  <c r="M1386" i="1"/>
  <c r="G1388" i="1"/>
  <c r="J1388" i="1"/>
  <c r="M1388" i="1"/>
  <c r="M1379" i="1"/>
  <c r="G1396" i="1"/>
  <c r="G1395" i="1"/>
  <c r="J1396" i="1"/>
  <c r="J1395" i="1"/>
  <c r="M1396" i="1"/>
  <c r="M1395" i="1"/>
  <c r="G1399" i="1"/>
  <c r="J1399" i="1"/>
  <c r="M1399" i="1"/>
  <c r="G1401" i="1"/>
  <c r="G1398" i="1"/>
  <c r="J1401" i="1"/>
  <c r="J1398" i="1"/>
  <c r="M1401" i="1"/>
  <c r="M1398" i="1"/>
  <c r="G1405" i="1"/>
  <c r="G1404" i="1"/>
  <c r="J1405" i="1"/>
  <c r="J1404" i="1"/>
  <c r="J1403" i="1"/>
  <c r="M1405" i="1"/>
  <c r="M1404" i="1"/>
  <c r="M1403" i="1"/>
  <c r="G1410" i="1"/>
  <c r="J1410" i="1"/>
  <c r="M1410" i="1"/>
  <c r="G1415" i="1"/>
  <c r="G1414" i="1"/>
  <c r="G1413" i="1"/>
  <c r="J1415" i="1"/>
  <c r="J1414" i="1"/>
  <c r="J1413" i="1"/>
  <c r="G1421" i="1"/>
  <c r="G1420" i="1"/>
  <c r="G1419" i="1"/>
  <c r="J1421" i="1"/>
  <c r="J1420" i="1"/>
  <c r="J1419" i="1"/>
  <c r="M1421" i="1"/>
  <c r="M1420" i="1"/>
  <c r="M1419" i="1"/>
  <c r="G1424" i="1"/>
  <c r="G1423" i="1"/>
  <c r="J1424" i="1"/>
  <c r="J1423" i="1"/>
  <c r="M1424" i="1"/>
  <c r="M1423" i="1"/>
  <c r="G1430" i="1"/>
  <c r="G1429" i="1"/>
  <c r="J1430" i="1"/>
  <c r="M1430" i="1"/>
  <c r="M1429" i="1"/>
  <c r="G1435" i="1"/>
  <c r="G1434" i="1"/>
  <c r="J1435" i="1"/>
  <c r="J1434" i="1"/>
  <c r="M1435" i="1"/>
  <c r="M1434" i="1"/>
  <c r="G1438" i="1"/>
  <c r="G1437" i="1"/>
  <c r="J1438" i="1"/>
  <c r="J1437" i="1"/>
  <c r="M1438" i="1"/>
  <c r="M1437" i="1"/>
  <c r="G1443" i="1"/>
  <c r="G1442" i="1"/>
  <c r="J1443" i="1"/>
  <c r="J1442" i="1"/>
  <c r="M1443" i="1"/>
  <c r="M1442" i="1"/>
  <c r="G1446" i="1"/>
  <c r="J1446" i="1"/>
  <c r="J1445" i="1"/>
  <c r="M1446" i="1"/>
  <c r="G1449" i="1"/>
  <c r="J1449" i="1"/>
  <c r="M1449" i="1"/>
  <c r="M1445" i="1"/>
  <c r="M1428" i="1"/>
  <c r="M1427" i="1"/>
  <c r="G1451" i="1"/>
  <c r="J1451" i="1"/>
  <c r="M1451" i="1"/>
  <c r="G1455" i="1"/>
  <c r="J1455" i="1"/>
  <c r="M1455" i="1"/>
  <c r="G1457" i="1"/>
  <c r="J1457" i="1"/>
  <c r="M1457" i="1"/>
  <c r="G1468" i="1"/>
  <c r="J1468" i="1"/>
  <c r="J1467" i="1"/>
  <c r="J1462" i="1"/>
  <c r="M1468" i="1"/>
  <c r="G1470" i="1"/>
  <c r="G1467" i="1"/>
  <c r="G1462" i="1"/>
  <c r="J1470" i="1"/>
  <c r="M1470" i="1"/>
  <c r="M1467" i="1"/>
  <c r="M1462" i="1"/>
  <c r="G1481" i="1"/>
  <c r="G1478" i="1"/>
  <c r="J1481" i="1"/>
  <c r="J1478" i="1"/>
  <c r="M1481" i="1"/>
  <c r="M1478" i="1"/>
  <c r="G1485" i="1"/>
  <c r="G1484" i="1"/>
  <c r="G1483" i="1"/>
  <c r="G1473" i="1"/>
  <c r="G1472" i="1"/>
  <c r="J1485" i="1"/>
  <c r="J1484" i="1"/>
  <c r="J1483" i="1"/>
  <c r="M1485" i="1"/>
  <c r="M1484" i="1"/>
  <c r="M1483" i="1"/>
  <c r="G1497" i="1"/>
  <c r="G1496" i="1"/>
  <c r="J1497" i="1"/>
  <c r="J1496" i="1"/>
  <c r="M1497" i="1"/>
  <c r="M1496" i="1"/>
  <c r="M1495" i="1"/>
  <c r="M1494" i="1"/>
  <c r="G1499" i="1"/>
  <c r="J1499" i="1"/>
  <c r="M1499" i="1"/>
  <c r="G1504" i="1"/>
  <c r="G1503" i="1"/>
  <c r="J1504" i="1"/>
  <c r="J1503" i="1"/>
  <c r="M1504" i="1"/>
  <c r="M1503" i="1"/>
  <c r="M1502" i="1"/>
  <c r="G1509" i="1"/>
  <c r="G1502" i="1"/>
  <c r="J1509" i="1"/>
  <c r="M1509" i="1"/>
  <c r="G1514" i="1"/>
  <c r="G1513" i="1"/>
  <c r="G1512" i="1"/>
  <c r="J1514" i="1"/>
  <c r="J1513" i="1"/>
  <c r="J1512" i="1"/>
  <c r="M1514" i="1"/>
  <c r="M1513" i="1"/>
  <c r="M1512" i="1"/>
  <c r="G1518" i="1"/>
  <c r="G1517" i="1"/>
  <c r="J1518" i="1"/>
  <c r="J1517" i="1"/>
  <c r="M1518" i="1"/>
  <c r="M1517" i="1"/>
  <c r="G1521" i="1"/>
  <c r="J1521" i="1"/>
  <c r="J1520" i="1"/>
  <c r="M1521" i="1"/>
  <c r="G1523" i="1"/>
  <c r="J1523" i="1"/>
  <c r="M1523" i="1"/>
  <c r="M1520" i="1"/>
  <c r="G1542" i="1"/>
  <c r="G1541" i="1"/>
  <c r="J1542" i="1"/>
  <c r="J1541" i="1"/>
  <c r="M1542" i="1"/>
  <c r="M1541" i="1"/>
  <c r="G1548" i="1"/>
  <c r="J1548" i="1"/>
  <c r="M1548" i="1"/>
  <c r="M1547" i="1"/>
  <c r="M1516" i="1"/>
  <c r="G1550" i="1"/>
  <c r="G1547" i="1"/>
  <c r="G1516" i="1"/>
  <c r="J1550" i="1"/>
  <c r="M1550" i="1"/>
  <c r="G1552" i="1"/>
  <c r="J1552" i="1"/>
  <c r="J1547" i="1"/>
  <c r="M1552" i="1"/>
  <c r="G1558" i="1"/>
  <c r="G1557" i="1"/>
  <c r="J1558" i="1"/>
  <c r="J1557" i="1"/>
  <c r="M1558" i="1"/>
  <c r="M1557" i="1"/>
  <c r="G1563" i="1"/>
  <c r="G1562" i="1"/>
  <c r="G1561" i="1"/>
  <c r="J1563" i="1"/>
  <c r="J1562" i="1"/>
  <c r="J1561" i="1"/>
  <c r="M1563" i="1"/>
  <c r="M1562" i="1"/>
  <c r="G1568" i="1"/>
  <c r="J1568" i="1"/>
  <c r="M1568" i="1"/>
  <c r="M1561" i="1"/>
  <c r="G1574" i="1"/>
  <c r="J1574" i="1"/>
  <c r="M1574" i="1"/>
  <c r="G1577" i="1"/>
  <c r="G1576" i="1"/>
  <c r="J1577" i="1"/>
  <c r="M1577" i="1"/>
  <c r="G1580" i="1"/>
  <c r="J1580" i="1"/>
  <c r="J1576" i="1"/>
  <c r="M1580" i="1"/>
  <c r="G1584" i="1"/>
  <c r="J1584" i="1"/>
  <c r="M1584" i="1"/>
  <c r="M1576" i="1"/>
  <c r="G1592" i="1"/>
  <c r="G1591" i="1"/>
  <c r="G1590" i="1"/>
  <c r="G1589" i="1"/>
  <c r="J1592" i="1"/>
  <c r="J1591" i="1"/>
  <c r="J1590" i="1"/>
  <c r="J1589" i="1"/>
  <c r="M1592" i="1"/>
  <c r="M1591" i="1"/>
  <c r="M1590" i="1"/>
  <c r="M1589" i="1"/>
  <c r="J1601" i="1"/>
  <c r="J1600" i="1"/>
  <c r="J1599" i="1"/>
  <c r="J1598" i="1"/>
  <c r="M1601" i="1"/>
  <c r="M1600" i="1"/>
  <c r="G1629" i="1"/>
  <c r="G1628" i="1"/>
  <c r="G1625" i="1"/>
  <c r="J1629" i="1"/>
  <c r="J1628" i="1"/>
  <c r="J1625" i="1"/>
  <c r="M1629" i="1"/>
  <c r="M1628" i="1"/>
  <c r="M1625" i="1"/>
  <c r="J1676" i="1"/>
  <c r="M1676" i="1"/>
  <c r="J1682" i="1"/>
  <c r="M1682" i="1"/>
  <c r="M1632" i="1"/>
  <c r="M1631" i="1"/>
  <c r="J1689" i="1"/>
  <c r="M1689" i="1"/>
  <c r="M1688" i="1"/>
  <c r="J1704" i="1"/>
  <c r="M1704" i="1"/>
  <c r="M1703" i="1"/>
  <c r="J1711" i="1"/>
  <c r="J1703" i="1"/>
  <c r="G1730" i="1"/>
  <c r="J1730" i="1"/>
  <c r="G1735" i="1"/>
  <c r="G1734" i="1"/>
  <c r="G1733" i="1"/>
  <c r="J1735" i="1"/>
  <c r="J1734" i="1"/>
  <c r="J1733" i="1"/>
  <c r="M1735" i="1"/>
  <c r="M1734" i="1"/>
  <c r="M1733" i="1"/>
  <c r="G1742" i="1"/>
  <c r="G1741" i="1"/>
  <c r="G1737" i="1"/>
  <c r="J1742" i="1"/>
  <c r="J1741" i="1"/>
  <c r="J1737" i="1"/>
  <c r="M1742" i="1"/>
  <c r="M1741" i="1"/>
  <c r="M1737" i="1"/>
  <c r="G1745" i="1"/>
  <c r="J1745" i="1"/>
  <c r="M1745" i="1"/>
  <c r="G1747" i="1"/>
  <c r="G1746" i="1"/>
  <c r="J1747" i="1"/>
  <c r="J1746" i="1"/>
  <c r="M1747" i="1"/>
  <c r="M1746" i="1"/>
  <c r="G1762" i="1"/>
  <c r="G1761" i="1"/>
  <c r="G1760" i="1"/>
  <c r="G1759" i="1"/>
  <c r="J1762" i="1"/>
  <c r="J1761" i="1"/>
  <c r="J1760" i="1"/>
  <c r="M1762" i="1"/>
  <c r="M1761" i="1"/>
  <c r="M1760" i="1"/>
  <c r="G1766" i="1"/>
  <c r="G1765" i="1"/>
  <c r="G1764" i="1"/>
  <c r="J1766" i="1"/>
  <c r="J1765" i="1"/>
  <c r="J1764" i="1"/>
  <c r="M1766" i="1"/>
  <c r="G1781" i="1"/>
  <c r="J1781" i="1"/>
  <c r="M1781" i="1"/>
  <c r="M1765" i="1"/>
  <c r="M1764" i="1"/>
  <c r="G1785" i="1"/>
  <c r="G1784" i="1"/>
  <c r="G1783" i="1"/>
  <c r="J1785" i="1"/>
  <c r="J1784" i="1"/>
  <c r="J1783" i="1"/>
  <c r="M1785" i="1"/>
  <c r="M1784" i="1"/>
  <c r="M1783" i="1"/>
  <c r="G1793" i="1"/>
  <c r="G1792" i="1"/>
  <c r="J1793" i="1"/>
  <c r="M1793" i="1"/>
  <c r="G1796" i="1"/>
  <c r="G1795" i="1"/>
  <c r="J1796" i="1"/>
  <c r="J1795" i="1"/>
  <c r="M1796" i="1"/>
  <c r="M1795" i="1"/>
  <c r="G1798" i="1"/>
  <c r="G1797" i="1"/>
  <c r="J1798" i="1"/>
  <c r="J1797" i="1"/>
  <c r="M1798" i="1"/>
  <c r="M1797" i="1"/>
  <c r="G1812" i="1"/>
  <c r="G1811" i="1"/>
  <c r="J1812" i="1"/>
  <c r="J1811" i="1"/>
  <c r="M1812" i="1"/>
  <c r="G1815" i="1"/>
  <c r="J1815" i="1"/>
  <c r="M1815" i="1"/>
  <c r="M1811" i="1"/>
  <c r="G1818" i="1"/>
  <c r="G1817" i="1"/>
  <c r="J1818" i="1"/>
  <c r="M1818" i="1"/>
  <c r="M1817" i="1"/>
  <c r="G1822" i="1"/>
  <c r="J1822" i="1"/>
  <c r="M1822" i="1"/>
  <c r="G1824" i="1"/>
  <c r="J1824" i="1"/>
  <c r="M1824" i="1"/>
  <c r="G1826" i="1"/>
  <c r="J1826" i="1"/>
  <c r="M1826" i="1"/>
  <c r="G1828" i="1"/>
  <c r="J1828" i="1"/>
  <c r="J1817" i="1"/>
  <c r="M1828" i="1"/>
  <c r="G1830" i="1"/>
  <c r="J1830" i="1"/>
  <c r="M1830" i="1"/>
  <c r="G1832" i="1"/>
  <c r="J1832" i="1"/>
  <c r="M1832" i="1"/>
  <c r="G1851" i="1"/>
  <c r="G1850" i="1"/>
  <c r="G1849" i="1"/>
  <c r="J1851" i="1"/>
  <c r="J1850" i="1"/>
  <c r="J1849" i="1"/>
  <c r="M1851" i="1"/>
  <c r="M1850" i="1"/>
  <c r="M1849" i="1"/>
  <c r="G1862" i="1"/>
  <c r="J1862" i="1"/>
  <c r="J1854" i="1"/>
  <c r="J1853" i="1"/>
  <c r="M1862" i="1"/>
  <c r="G1866" i="1"/>
  <c r="J1866" i="1"/>
  <c r="M1866" i="1"/>
  <c r="G1870" i="1"/>
  <c r="J1870" i="1"/>
  <c r="M1870" i="1"/>
  <c r="G1873" i="1"/>
  <c r="J1873" i="1"/>
  <c r="J1865" i="1"/>
  <c r="M1873" i="1"/>
  <c r="G1876" i="1"/>
  <c r="G1875" i="1"/>
  <c r="J1876" i="1"/>
  <c r="M1876" i="1"/>
  <c r="G1878" i="1"/>
  <c r="J1878" i="1"/>
  <c r="M1878" i="1"/>
  <c r="M1875" i="1"/>
  <c r="G1887" i="1"/>
  <c r="J1887" i="1"/>
  <c r="M1887" i="1"/>
  <c r="M1886" i="1"/>
  <c r="M1880" i="1"/>
  <c r="G1899" i="1"/>
  <c r="J1899" i="1"/>
  <c r="M1899" i="1"/>
  <c r="G1907" i="1"/>
  <c r="G1906" i="1"/>
  <c r="J1907" i="1"/>
  <c r="J1906" i="1"/>
  <c r="J1905" i="1"/>
  <c r="J1904" i="1"/>
  <c r="G1913" i="1"/>
  <c r="M1913" i="1"/>
  <c r="G1918" i="1"/>
  <c r="G1917" i="1"/>
  <c r="J1918" i="1"/>
  <c r="J1917" i="1"/>
  <c r="M1918" i="1"/>
  <c r="M1917" i="1"/>
  <c r="M1905" i="1"/>
  <c r="M1904" i="1"/>
  <c r="G1925" i="1"/>
  <c r="G1924" i="1"/>
  <c r="G1923" i="1"/>
  <c r="J1925" i="1"/>
  <c r="J1924" i="1"/>
  <c r="J1923" i="1"/>
  <c r="M1925" i="1"/>
  <c r="M1924" i="1"/>
  <c r="M1923" i="1"/>
  <c r="G1930" i="1"/>
  <c r="G1929" i="1"/>
  <c r="J1930" i="1"/>
  <c r="J1929" i="1"/>
  <c r="M1930" i="1"/>
  <c r="M1929" i="1"/>
  <c r="G1936" i="1"/>
  <c r="G1935" i="1"/>
  <c r="G1934" i="1"/>
  <c r="G1933" i="1"/>
  <c r="G1932" i="1"/>
  <c r="J1936" i="1"/>
  <c r="J1935" i="1"/>
  <c r="J1934" i="1"/>
  <c r="J1933" i="1"/>
  <c r="M1936" i="1"/>
  <c r="M1935" i="1"/>
  <c r="M1934" i="1"/>
  <c r="M1933" i="1"/>
  <c r="M1932" i="1"/>
  <c r="G1943" i="1"/>
  <c r="J1943" i="1"/>
  <c r="M1943" i="1"/>
  <c r="G1945" i="1"/>
  <c r="G1942" i="1"/>
  <c r="G1941" i="1"/>
  <c r="G1940" i="1"/>
  <c r="J1945" i="1"/>
  <c r="J1942" i="1"/>
  <c r="J1941" i="1"/>
  <c r="J1940" i="1"/>
  <c r="M1945" i="1"/>
  <c r="M1949" i="1"/>
  <c r="M1948" i="1"/>
  <c r="M1947" i="1"/>
  <c r="G1956" i="1"/>
  <c r="G1955" i="1"/>
  <c r="G1954" i="1"/>
  <c r="G1953" i="1"/>
  <c r="J1956" i="1"/>
  <c r="J1955" i="1"/>
  <c r="J1954" i="1"/>
  <c r="J1953" i="1"/>
  <c r="M1956" i="1"/>
  <c r="M1955" i="1"/>
  <c r="M1954" i="1"/>
  <c r="M1953" i="1"/>
  <c r="G1960" i="1"/>
  <c r="G1959" i="1"/>
  <c r="J1960" i="1"/>
  <c r="J1959" i="1"/>
  <c r="J1958" i="1"/>
  <c r="M1960" i="1"/>
  <c r="M1959" i="1"/>
  <c r="M1958" i="1"/>
  <c r="G1961" i="1"/>
  <c r="J1961" i="1"/>
  <c r="M1961" i="1"/>
  <c r="G1964" i="1"/>
  <c r="G1963" i="1"/>
  <c r="J1964" i="1"/>
  <c r="J1963" i="1"/>
  <c r="M1964" i="1"/>
  <c r="M1963" i="1"/>
  <c r="G1967" i="1"/>
  <c r="J1967" i="1"/>
  <c r="M1967" i="1"/>
  <c r="G1968" i="1"/>
  <c r="J1968" i="1"/>
  <c r="M1968" i="1"/>
  <c r="G1970" i="1"/>
  <c r="J1970" i="1"/>
  <c r="J1966" i="1"/>
  <c r="M1970" i="1"/>
  <c r="M1966" i="1"/>
  <c r="G1310" i="1"/>
  <c r="G1309" i="1"/>
  <c r="G819" i="1"/>
  <c r="G61" i="1"/>
  <c r="M295" i="1"/>
  <c r="G54" i="1"/>
  <c r="G49" i="1"/>
  <c r="M672" i="1"/>
  <c r="M1220" i="1"/>
  <c r="O478" i="1"/>
  <c r="O477" i="1"/>
  <c r="O651" i="1"/>
  <c r="O650" i="1"/>
  <c r="O807" i="1"/>
  <c r="O806" i="1"/>
  <c r="O802" i="1"/>
  <c r="O801" i="1"/>
  <c r="O742" i="1"/>
  <c r="O741" i="1"/>
  <c r="O740" i="1"/>
  <c r="O1967" i="1"/>
  <c r="O1966" i="1"/>
  <c r="K72" i="1"/>
  <c r="K71" i="1"/>
  <c r="K28" i="1"/>
  <c r="K13" i="1"/>
  <c r="K295" i="1"/>
  <c r="K787" i="1"/>
  <c r="L1141" i="1"/>
  <c r="L1131" i="1"/>
  <c r="K1163" i="1"/>
  <c r="L1268" i="1"/>
  <c r="L1267" i="1"/>
  <c r="L1266" i="1"/>
  <c r="L1747" i="1"/>
  <c r="L1746" i="1"/>
  <c r="L1745" i="1"/>
  <c r="L1091" i="1"/>
  <c r="L1086" i="1"/>
  <c r="L1192" i="1"/>
  <c r="L1520" i="1"/>
  <c r="K1600" i="1"/>
  <c r="K1599" i="1"/>
  <c r="K1598" i="1"/>
  <c r="L1883" i="1"/>
  <c r="L1882" i="1"/>
  <c r="L1881" i="1"/>
  <c r="L1880" i="1"/>
  <c r="L1961" i="1"/>
  <c r="L1960" i="1"/>
  <c r="L1959" i="1"/>
  <c r="H1942" i="1"/>
  <c r="H1941" i="1"/>
  <c r="H1940" i="1"/>
  <c r="H1932" i="1"/>
  <c r="I1942" i="1"/>
  <c r="I1941" i="1"/>
  <c r="I1940" i="1"/>
  <c r="I1932" i="1"/>
  <c r="I1875" i="1"/>
  <c r="I1751" i="1"/>
  <c r="I1750" i="1"/>
  <c r="I1747" i="1"/>
  <c r="I1746" i="1"/>
  <c r="H1688" i="1"/>
  <c r="I1622" i="1"/>
  <c r="I1619" i="1"/>
  <c r="H1278" i="1"/>
  <c r="H1277" i="1"/>
  <c r="I1163" i="1"/>
  <c r="I1117" i="1"/>
  <c r="I1116" i="1"/>
  <c r="I1115" i="1"/>
  <c r="H1124" i="1"/>
  <c r="I879" i="1"/>
  <c r="I715" i="1"/>
  <c r="I714" i="1"/>
  <c r="I713" i="1"/>
  <c r="H536" i="1"/>
  <c r="I504" i="1"/>
  <c r="H478" i="1"/>
  <c r="H477" i="1"/>
  <c r="I418" i="1"/>
  <c r="J1220" i="1"/>
  <c r="H806" i="1"/>
  <c r="H802" i="1"/>
  <c r="H801" i="1"/>
  <c r="H1619" i="1"/>
  <c r="H435" i="1"/>
  <c r="H1817" i="1"/>
  <c r="I1429" i="1"/>
  <c r="H1864" i="1"/>
  <c r="I63" i="1"/>
  <c r="I62" i="1"/>
  <c r="I61" i="1"/>
  <c r="H61" i="1"/>
  <c r="N1932" i="1"/>
  <c r="L459" i="1"/>
  <c r="O1527" i="1"/>
  <c r="O1526" i="1"/>
  <c r="N1347" i="1"/>
  <c r="I1800" i="1"/>
  <c r="I1792" i="1"/>
  <c r="L1527" i="1"/>
  <c r="O1485" i="1"/>
  <c r="O1484" i="1"/>
  <c r="O1483" i="1"/>
  <c r="O1473" i="1"/>
  <c r="O1472" i="1"/>
  <c r="N1599" i="1"/>
  <c r="N1598" i="1"/>
  <c r="L1611" i="1"/>
  <c r="L1610" i="1"/>
  <c r="L1599" i="1"/>
  <c r="N820" i="1"/>
  <c r="N819" i="1"/>
  <c r="N818" i="1"/>
  <c r="G1058" i="1"/>
  <c r="G82" i="1"/>
  <c r="G81" i="1"/>
  <c r="M1792" i="1"/>
  <c r="M1286" i="1"/>
  <c r="J1047" i="1"/>
  <c r="J1046" i="1"/>
  <c r="J1045" i="1"/>
  <c r="G795" i="1"/>
  <c r="H1599" i="1"/>
  <c r="H1598" i="1"/>
  <c r="N49" i="1"/>
  <c r="M1942" i="1"/>
  <c r="M1941" i="1"/>
  <c r="M1940" i="1"/>
  <c r="M931" i="1"/>
  <c r="M930" i="1"/>
  <c r="I1968" i="1"/>
  <c r="I1967" i="1"/>
  <c r="I1966" i="1"/>
  <c r="K527" i="1"/>
  <c r="J489" i="1"/>
  <c r="J488" i="1"/>
  <c r="J487" i="1"/>
  <c r="G477" i="1"/>
  <c r="M471" i="1"/>
  <c r="G458" i="1"/>
  <c r="M72" i="1"/>
  <c r="M71" i="1"/>
  <c r="G1339" i="1"/>
  <c r="H1220" i="1"/>
  <c r="H1751" i="1"/>
  <c r="H1750" i="1"/>
  <c r="H1765" i="1"/>
  <c r="H1764" i="1"/>
  <c r="I120" i="1"/>
  <c r="I119" i="1"/>
  <c r="I118" i="1"/>
  <c r="I1102" i="1"/>
  <c r="I1563" i="1"/>
  <c r="I1562" i="1"/>
  <c r="I1561" i="1"/>
  <c r="L112" i="1"/>
  <c r="L383" i="1"/>
  <c r="L378" i="1"/>
  <c r="K478" i="1"/>
  <c r="K477" i="1"/>
  <c r="L550" i="1"/>
  <c r="L549" i="1"/>
  <c r="L1248" i="1"/>
  <c r="L1485" i="1"/>
  <c r="L1484" i="1"/>
  <c r="L1483" i="1"/>
  <c r="L1473" i="1"/>
  <c r="L1472" i="1"/>
  <c r="O63" i="1"/>
  <c r="O62" i="1"/>
  <c r="O61" i="1"/>
  <c r="G489" i="1"/>
  <c r="G488" i="1"/>
  <c r="G487" i="1"/>
  <c r="M272" i="1"/>
  <c r="G146" i="1"/>
  <c r="G145" i="1"/>
  <c r="G1688" i="1"/>
  <c r="H54" i="1"/>
  <c r="H527" i="1"/>
  <c r="H526" i="1"/>
  <c r="H525" i="1"/>
  <c r="I555" i="1"/>
  <c r="I1127" i="1"/>
  <c r="I1124" i="1"/>
  <c r="I1254" i="1"/>
  <c r="K355" i="1"/>
  <c r="L435" i="1"/>
  <c r="J1086" i="1"/>
  <c r="J930" i="1"/>
  <c r="G575" i="1"/>
  <c r="M254" i="1"/>
  <c r="M253" i="1"/>
  <c r="H1059" i="1"/>
  <c r="H1058" i="1"/>
  <c r="H1236" i="1"/>
  <c r="I537" i="1"/>
  <c r="I1001" i="1"/>
  <c r="I1091" i="1"/>
  <c r="I1086" i="1"/>
  <c r="I1202" i="1"/>
  <c r="I1233" i="1"/>
  <c r="I1232" i="1"/>
  <c r="I1475" i="1"/>
  <c r="I1474" i="1"/>
  <c r="L43" i="1"/>
  <c r="L55" i="1"/>
  <c r="L54" i="1"/>
  <c r="L49" i="1"/>
  <c r="L232" i="1"/>
  <c r="L231" i="1"/>
  <c r="L227" i="1"/>
  <c r="L226" i="1"/>
  <c r="L255" i="1"/>
  <c r="L259" i="1"/>
  <c r="L325" i="1"/>
  <c r="K397" i="1"/>
  <c r="K489" i="1"/>
  <c r="K488" i="1"/>
  <c r="K487" i="1"/>
  <c r="L1301" i="1"/>
  <c r="L1285" i="1"/>
  <c r="L1800" i="1"/>
  <c r="L1792" i="1"/>
  <c r="L1791" i="1"/>
  <c r="L1789" i="1"/>
  <c r="K672" i="1"/>
  <c r="K650" i="1"/>
  <c r="K795" i="1"/>
  <c r="L1045" i="1"/>
  <c r="L1146" i="1"/>
  <c r="L1335" i="1"/>
  <c r="L1334" i="1"/>
  <c r="L1333" i="1"/>
  <c r="K1347" i="1"/>
  <c r="K1445" i="1"/>
  <c r="K1428" i="1"/>
  <c r="L1845" i="1"/>
  <c r="L1844" i="1"/>
  <c r="L1843" i="1"/>
  <c r="L1842" i="1"/>
  <c r="O787" i="1"/>
  <c r="O786" i="1"/>
  <c r="O785" i="1"/>
  <c r="O1818" i="1"/>
  <c r="L879" i="1"/>
  <c r="L998" i="1"/>
  <c r="L997" i="1"/>
  <c r="L996" i="1"/>
  <c r="L990" i="1"/>
  <c r="K997" i="1"/>
  <c r="K996" i="1"/>
  <c r="K990" i="1"/>
  <c r="L1187" i="1"/>
  <c r="L1186" i="1"/>
  <c r="L1405" i="1"/>
  <c r="L1404" i="1"/>
  <c r="L1403" i="1"/>
  <c r="L1700" i="1"/>
  <c r="L1766" i="1"/>
  <c r="K1932" i="1"/>
  <c r="L1950" i="1"/>
  <c r="L1949" i="1"/>
  <c r="L1948" i="1"/>
  <c r="L1947" i="1"/>
  <c r="O1563" i="1"/>
  <c r="O1562" i="1"/>
  <c r="O1561" i="1"/>
  <c r="L896" i="1"/>
  <c r="L1060" i="1"/>
  <c r="L1059" i="1"/>
  <c r="L1058" i="1"/>
  <c r="L1082" i="1"/>
  <c r="L1081" i="1"/>
  <c r="L1102" i="1"/>
  <c r="K1124" i="1"/>
  <c r="K1123" i="1"/>
  <c r="K1114" i="1"/>
  <c r="K1131" i="1"/>
  <c r="K1175" i="1"/>
  <c r="K1174" i="1"/>
  <c r="L1278" i="1"/>
  <c r="L1277" i="1"/>
  <c r="L1276" i="1"/>
  <c r="K1467" i="1"/>
  <c r="K1462" i="1"/>
  <c r="L1751" i="1"/>
  <c r="L1750" i="1"/>
  <c r="O55" i="1"/>
  <c r="O54" i="1"/>
  <c r="O49" i="1"/>
  <c r="O582" i="1"/>
  <c r="N651" i="1"/>
  <c r="N650" i="1"/>
  <c r="N1220" i="1"/>
  <c r="O232" i="1"/>
  <c r="O231" i="1"/>
  <c r="O227" i="1"/>
  <c r="O226" i="1"/>
  <c r="O715" i="1"/>
  <c r="O714" i="1"/>
  <c r="N787" i="1"/>
  <c r="N795" i="1"/>
  <c r="O879" i="1"/>
  <c r="O858" i="1"/>
  <c r="N1086" i="1"/>
  <c r="N1068" i="1"/>
  <c r="N1057" i="1"/>
  <c r="O1192" i="1"/>
  <c r="O1405" i="1"/>
  <c r="O1404" i="1"/>
  <c r="O1403" i="1"/>
  <c r="N1445" i="1"/>
  <c r="O1504" i="1"/>
  <c r="O1503" i="1"/>
  <c r="O1502" i="1"/>
  <c r="O1495" i="1"/>
  <c r="O1494" i="1"/>
  <c r="O1622" i="1"/>
  <c r="O1619" i="1"/>
  <c r="O1766" i="1"/>
  <c r="O1765" i="1"/>
  <c r="O1764" i="1"/>
  <c r="I1245" i="1"/>
  <c r="O508" i="1"/>
  <c r="O973" i="1"/>
  <c r="O1070" i="1"/>
  <c r="O1069" i="1"/>
  <c r="O1132" i="1"/>
  <c r="O1131" i="1"/>
  <c r="O1123" i="1"/>
  <c r="O1146" i="1"/>
  <c r="O1368" i="1"/>
  <c r="O1347" i="1"/>
  <c r="N1817" i="1"/>
  <c r="N1791" i="1"/>
  <c r="N1789" i="1"/>
  <c r="O464" i="1"/>
  <c r="O458" i="1"/>
  <c r="O489" i="1"/>
  <c r="O488" i="1"/>
  <c r="O487" i="1"/>
  <c r="N742" i="1"/>
  <c r="N741" i="1"/>
  <c r="N740" i="1"/>
  <c r="N1248" i="1"/>
  <c r="O1785" i="1"/>
  <c r="O1784" i="1"/>
  <c r="O1783" i="1"/>
  <c r="O1759" i="1"/>
  <c r="O1552" i="1"/>
  <c r="O1547" i="1"/>
  <c r="G1520" i="1"/>
  <c r="M1024" i="1"/>
  <c r="M1021" i="1"/>
  <c r="M1020" i="1"/>
  <c r="I1060" i="1"/>
  <c r="L108" i="1"/>
  <c r="L107" i="1"/>
  <c r="L106" i="1"/>
  <c r="L105" i="1"/>
  <c r="L489" i="1"/>
  <c r="L488" i="1"/>
  <c r="L487" i="1"/>
  <c r="L513" i="1"/>
  <c r="L537" i="1"/>
  <c r="L536" i="1"/>
  <c r="G770" i="1"/>
  <c r="J642" i="1"/>
  <c r="J641" i="1"/>
  <c r="J640" i="1"/>
  <c r="G435" i="1"/>
  <c r="G325" i="1"/>
  <c r="I55" i="1"/>
  <c r="I54" i="1"/>
  <c r="I49" i="1"/>
  <c r="J62" i="1"/>
  <c r="J61" i="1"/>
  <c r="I605" i="1"/>
  <c r="O1960" i="1"/>
  <c r="O1959" i="1"/>
  <c r="O1958" i="1"/>
  <c r="O1961" i="1"/>
  <c r="M896" i="1"/>
  <c r="I459" i="1"/>
  <c r="I458" i="1"/>
  <c r="O266" i="1"/>
  <c r="O254" i="1"/>
  <c r="K194" i="1"/>
  <c r="L504" i="1"/>
  <c r="L503" i="1"/>
  <c r="L502" i="1"/>
  <c r="L501" i="1"/>
  <c r="L508" i="1"/>
  <c r="L555" i="1"/>
  <c r="L742" i="1"/>
  <c r="L741" i="1"/>
  <c r="L740" i="1"/>
  <c r="L699" i="1"/>
  <c r="K931" i="1"/>
  <c r="K930" i="1"/>
  <c r="K1248" i="1"/>
  <c r="L1619" i="1"/>
  <c r="L1615" i="1"/>
  <c r="L973" i="1"/>
  <c r="L1685" i="1"/>
  <c r="L1684" i="1"/>
  <c r="L1354" i="1"/>
  <c r="L1347" i="1"/>
  <c r="L1580" i="1"/>
  <c r="L1576" i="1"/>
  <c r="K1703" i="1"/>
  <c r="L1967" i="1"/>
  <c r="L1966" i="1"/>
  <c r="L1968" i="1"/>
  <c r="O504" i="1"/>
  <c r="O503" i="1"/>
  <c r="O502" i="1"/>
  <c r="O501" i="1"/>
  <c r="N527" i="1"/>
  <c r="O672" i="1"/>
  <c r="K575" i="1"/>
  <c r="K548" i="1"/>
  <c r="K1632" i="1"/>
  <c r="K1631" i="1"/>
  <c r="L1918" i="1"/>
  <c r="L1917" i="1"/>
  <c r="L1905" i="1"/>
  <c r="L1904" i="1"/>
  <c r="O259" i="1"/>
  <c r="O398" i="1"/>
  <c r="O397" i="1"/>
  <c r="N435" i="1"/>
  <c r="O537" i="1"/>
  <c r="O536" i="1"/>
  <c r="O1163" i="1"/>
  <c r="O1159" i="1"/>
  <c r="O513" i="1"/>
  <c r="N575" i="1"/>
  <c r="O931" i="1"/>
  <c r="O930" i="1"/>
  <c r="O1124" i="1"/>
  <c r="O1254" i="1"/>
  <c r="O1248" i="1"/>
  <c r="O1886" i="1"/>
  <c r="O1880" i="1"/>
  <c r="K1547" i="1"/>
  <c r="N1046" i="1"/>
  <c r="N1045" i="1"/>
  <c r="O1060" i="1"/>
  <c r="O1059" i="1"/>
  <c r="O1058" i="1"/>
  <c r="N1278" i="1"/>
  <c r="N1277" i="1"/>
  <c r="N1276" i="1"/>
  <c r="O1704" i="1"/>
  <c r="O1703" i="1"/>
  <c r="N1966" i="1"/>
  <c r="O1398" i="1"/>
  <c r="O1747" i="1"/>
  <c r="O1746" i="1"/>
  <c r="O1745" i="1"/>
  <c r="O1751" i="1"/>
  <c r="O1750" i="1"/>
  <c r="O1875" i="1"/>
  <c r="O1864" i="1"/>
  <c r="K547" i="1"/>
  <c r="O555" i="1"/>
  <c r="N503" i="1"/>
  <c r="N502" i="1"/>
  <c r="N501" i="1"/>
  <c r="K503" i="1"/>
  <c r="K502" i="1"/>
  <c r="K501" i="1"/>
  <c r="N253" i="1"/>
  <c r="K253" i="1"/>
  <c r="O1817" i="1"/>
  <c r="I1584" i="1"/>
  <c r="O1584" i="1"/>
  <c r="O120" i="1"/>
  <c r="O119" i="1"/>
  <c r="O118" i="1"/>
  <c r="K82" i="1"/>
  <c r="K81" i="1"/>
  <c r="N62" i="1"/>
  <c r="N61" i="1"/>
  <c r="L42" i="1"/>
  <c r="L41" i="1"/>
  <c r="O34" i="1"/>
  <c r="O33" i="1"/>
  <c r="L35" i="1"/>
  <c r="L34" i="1"/>
  <c r="L33" i="1"/>
  <c r="L1689" i="1"/>
  <c r="L1688" i="1"/>
  <c r="L1631" i="1"/>
  <c r="L1614" i="1"/>
  <c r="O1589" i="1"/>
  <c r="N1759" i="1"/>
  <c r="O1601" i="1"/>
  <c r="O1600" i="1"/>
  <c r="N1905" i="1"/>
  <c r="N1904" i="1"/>
  <c r="K1905" i="1"/>
  <c r="K1904" i="1"/>
  <c r="I1633" i="1"/>
  <c r="L1598" i="1"/>
  <c r="L1646" i="1"/>
  <c r="L1632" i="1"/>
  <c r="O1689" i="1"/>
  <c r="O1688" i="1"/>
  <c r="K1427" i="1"/>
  <c r="O1379" i="1"/>
  <c r="I1379" i="1"/>
  <c r="L1293" i="1"/>
  <c r="O1310" i="1"/>
  <c r="O1309" i="1"/>
  <c r="L1310" i="1"/>
  <c r="L1309" i="1"/>
  <c r="L1368" i="1"/>
  <c r="K1338" i="1"/>
  <c r="K1332" i="1"/>
  <c r="O1301" i="1"/>
  <c r="I1192" i="1"/>
  <c r="I1070" i="1"/>
  <c r="I1075" i="1"/>
  <c r="I1069" i="1"/>
  <c r="I1068" i="1"/>
  <c r="I1057" i="1"/>
  <c r="I1187" i="1"/>
  <c r="K1029" i="1"/>
  <c r="I112" i="1"/>
  <c r="I73" i="1"/>
  <c r="I259" i="1"/>
  <c r="L127" i="1"/>
  <c r="L126" i="1"/>
  <c r="L125" i="1"/>
  <c r="M135" i="1"/>
  <c r="K763" i="1"/>
  <c r="K740" i="1"/>
  <c r="I127" i="1"/>
  <c r="I126" i="1"/>
  <c r="I125" i="1"/>
  <c r="N135" i="1"/>
  <c r="L214" i="1"/>
  <c r="L213" i="1"/>
  <c r="L212" i="1"/>
  <c r="O137" i="1"/>
  <c r="O136" i="1"/>
  <c r="N763" i="1"/>
  <c r="N177" i="1"/>
  <c r="I802" i="1"/>
  <c r="I801" i="1"/>
  <c r="I213" i="1"/>
  <c r="I212" i="1"/>
  <c r="O859" i="1"/>
  <c r="O857" i="1"/>
  <c r="I137" i="1"/>
  <c r="I136" i="1"/>
  <c r="K137" i="1"/>
  <c r="K136" i="1"/>
  <c r="L763" i="1"/>
  <c r="O679" i="1"/>
  <c r="O678" i="1"/>
  <c r="O92" i="1"/>
  <c r="O91" i="1"/>
  <c r="I825" i="1"/>
  <c r="I820" i="1"/>
  <c r="I819" i="1"/>
  <c r="I818" i="1"/>
  <c r="O763" i="1"/>
  <c r="L163" i="1"/>
  <c r="L162" i="1"/>
  <c r="O215" i="1"/>
  <c r="O214" i="1"/>
  <c r="O213" i="1"/>
  <c r="O212" i="1"/>
  <c r="L884" i="1"/>
  <c r="L825" i="1"/>
  <c r="L820" i="1"/>
  <c r="L819" i="1"/>
  <c r="L818" i="1"/>
  <c r="O825" i="1"/>
  <c r="O820" i="1"/>
  <c r="O819" i="1"/>
  <c r="O818" i="1"/>
  <c r="O719" i="1"/>
  <c r="O718" i="1"/>
  <c r="J135" i="1"/>
  <c r="O20" i="1"/>
  <c r="O19" i="1"/>
  <c r="O18" i="1"/>
  <c r="I1186" i="1"/>
  <c r="L617" i="1"/>
  <c r="L612" i="1"/>
  <c r="L601" i="1"/>
  <c r="L586" i="1"/>
  <c r="H617" i="1"/>
  <c r="H612" i="1"/>
  <c r="I1344" i="1"/>
  <c r="I1340" i="1"/>
  <c r="I1339" i="1"/>
  <c r="O125" i="1"/>
  <c r="O177" i="1"/>
  <c r="G137" i="1"/>
  <c r="G136" i="1"/>
  <c r="G135" i="1"/>
  <c r="M763" i="1"/>
  <c r="M740" i="1"/>
  <c r="H137" i="1"/>
  <c r="H136" i="1"/>
  <c r="H135" i="1"/>
  <c r="H740" i="1"/>
  <c r="L20" i="1"/>
  <c r="L19" i="1"/>
  <c r="L18" i="1"/>
  <c r="L713" i="1"/>
  <c r="G549" i="1"/>
  <c r="G548" i="1"/>
  <c r="G547" i="1"/>
  <c r="N786" i="1"/>
  <c r="N785" i="1"/>
  <c r="N784" i="1"/>
  <c r="G1495" i="1"/>
  <c r="G1494" i="1"/>
  <c r="J1428" i="1"/>
  <c r="J1427" i="1"/>
  <c r="M1115" i="1"/>
  <c r="M478" i="1"/>
  <c r="M477" i="1"/>
  <c r="G177" i="1"/>
  <c r="I763" i="1"/>
  <c r="I1047" i="1"/>
  <c r="I1046" i="1"/>
  <c r="I1045" i="1"/>
  <c r="L72" i="1"/>
  <c r="L71" i="1"/>
  <c r="L144" i="1"/>
  <c r="J1759" i="1"/>
  <c r="I194" i="1"/>
  <c r="I193" i="1"/>
  <c r="I192" i="1"/>
  <c r="I186" i="1"/>
  <c r="L708" i="1"/>
  <c r="G1068" i="1"/>
  <c r="J786" i="1"/>
  <c r="J785" i="1"/>
  <c r="I72" i="1"/>
  <c r="I71" i="1"/>
  <c r="O253" i="1"/>
  <c r="O243" i="1"/>
  <c r="I1059" i="1"/>
  <c r="I1058" i="1"/>
  <c r="O713" i="1"/>
  <c r="O708" i="1"/>
  <c r="O699" i="1"/>
  <c r="J1502" i="1"/>
  <c r="M1163" i="1"/>
  <c r="M1159" i="1"/>
  <c r="J1124" i="1"/>
  <c r="M997" i="1"/>
  <c r="M996" i="1"/>
  <c r="M651" i="1"/>
  <c r="M650" i="1"/>
  <c r="G651" i="1"/>
  <c r="G650" i="1"/>
  <c r="J458" i="1"/>
  <c r="H592" i="1"/>
  <c r="I612" i="1"/>
  <c r="H1759" i="1"/>
  <c r="I1131" i="1"/>
  <c r="I1123" i="1"/>
  <c r="I1428" i="1"/>
  <c r="I1427" i="1"/>
  <c r="L177" i="1"/>
  <c r="N28" i="1"/>
  <c r="N13" i="1"/>
  <c r="I503" i="1"/>
  <c r="I502" i="1"/>
  <c r="I501" i="1"/>
  <c r="H1159" i="1"/>
  <c r="I1817" i="1"/>
  <c r="K325" i="1"/>
  <c r="L1563" i="1"/>
  <c r="L1562" i="1"/>
  <c r="L1561" i="1"/>
  <c r="K1848" i="1"/>
  <c r="I1365" i="1"/>
  <c r="I1363" i="1"/>
  <c r="I1347" i="1"/>
  <c r="J1021" i="1"/>
  <c r="J1020" i="1"/>
  <c r="G1751" i="1"/>
  <c r="G1750" i="1"/>
  <c r="H42" i="1"/>
  <c r="H41" i="1"/>
  <c r="H227" i="1"/>
  <c r="H355" i="1"/>
  <c r="I651" i="1"/>
  <c r="I650" i="1"/>
  <c r="I896" i="1"/>
  <c r="H1019" i="1"/>
  <c r="H1209" i="1"/>
  <c r="I147" i="1"/>
  <c r="I146" i="1"/>
  <c r="I145" i="1"/>
  <c r="I144" i="1"/>
  <c r="I508" i="1"/>
  <c r="I1527" i="1"/>
  <c r="I1526" i="1"/>
  <c r="I1516" i="1"/>
  <c r="I1511" i="1"/>
  <c r="I1766" i="1"/>
  <c r="I1765" i="1"/>
  <c r="I1764" i="1"/>
  <c r="I1759" i="1"/>
  <c r="K144" i="1"/>
  <c r="K243" i="1"/>
  <c r="L592" i="1"/>
  <c r="L1589" i="1"/>
  <c r="K1615" i="1"/>
  <c r="L1714" i="1"/>
  <c r="L1713" i="1"/>
  <c r="N1631" i="1"/>
  <c r="O1848" i="1"/>
  <c r="K193" i="1"/>
  <c r="K186" i="1"/>
  <c r="M592" i="1"/>
  <c r="M586" i="1"/>
  <c r="G1024" i="1"/>
  <c r="I795" i="1"/>
  <c r="I786" i="1"/>
  <c r="I785" i="1"/>
  <c r="I784" i="1"/>
  <c r="K1886" i="1"/>
  <c r="K1880" i="1"/>
  <c r="L135" i="1"/>
  <c r="K1159" i="1"/>
  <c r="J969" i="1"/>
  <c r="J968" i="1"/>
  <c r="M1309" i="1"/>
  <c r="G1714" i="1"/>
  <c r="G1713" i="1"/>
  <c r="H458" i="1"/>
  <c r="H1632" i="1"/>
  <c r="H1631" i="1"/>
  <c r="H1614" i="1"/>
  <c r="I1811" i="1"/>
  <c r="I1791" i="1"/>
  <c r="I1789" i="1"/>
  <c r="I646" i="1"/>
  <c r="I645" i="1"/>
  <c r="I644" i="1"/>
  <c r="I973" i="1"/>
  <c r="I970" i="1"/>
  <c r="I969" i="1"/>
  <c r="I968" i="1"/>
  <c r="I1169" i="1"/>
  <c r="I1168" i="1"/>
  <c r="I1182" i="1"/>
  <c r="I1175" i="1"/>
  <c r="I1174" i="1"/>
  <c r="I1615" i="1"/>
  <c r="I1646" i="1"/>
  <c r="I1632" i="1"/>
  <c r="I1774" i="1"/>
  <c r="L63" i="1"/>
  <c r="L62" i="1"/>
  <c r="L61" i="1"/>
  <c r="L1124" i="1"/>
  <c r="L1123" i="1"/>
  <c r="O194" i="1"/>
  <c r="O193" i="1"/>
  <c r="O192" i="1"/>
  <c r="I1907" i="1"/>
  <c r="I1906" i="1"/>
  <c r="K418" i="1"/>
  <c r="L478" i="1"/>
  <c r="L477" i="1"/>
  <c r="L970" i="1"/>
  <c r="L969" i="1"/>
  <c r="L968" i="1"/>
  <c r="L1547" i="1"/>
  <c r="K1589" i="1"/>
  <c r="L1633" i="1"/>
  <c r="K1791" i="1"/>
  <c r="K1789" i="1"/>
  <c r="L1818" i="1"/>
  <c r="L1817" i="1"/>
  <c r="N243" i="1"/>
  <c r="O997" i="1"/>
  <c r="O996" i="1"/>
  <c r="O990" i="1"/>
  <c r="O1615" i="1"/>
  <c r="O1714" i="1"/>
  <c r="O1713" i="1"/>
  <c r="H1379" i="1"/>
  <c r="L120" i="1"/>
  <c r="L119" i="1"/>
  <c r="L118" i="1"/>
  <c r="K820" i="1"/>
  <c r="K819" i="1"/>
  <c r="K818" i="1"/>
  <c r="L1169" i="1"/>
  <c r="L1168" i="1"/>
  <c r="N536" i="1"/>
  <c r="N526" i="1"/>
  <c r="N525" i="1"/>
  <c r="O777" i="1"/>
  <c r="O776" i="1"/>
  <c r="O770" i="1"/>
  <c r="N1187" i="1"/>
  <c r="N1186" i="1"/>
  <c r="N1185" i="1"/>
  <c r="N1173" i="1"/>
  <c r="N1172" i="1"/>
  <c r="O1188" i="1"/>
  <c r="O1187" i="1"/>
  <c r="O1186" i="1"/>
  <c r="N1210" i="1"/>
  <c r="N1209" i="1"/>
  <c r="O1211" i="1"/>
  <c r="O1210" i="1"/>
  <c r="O1209" i="1"/>
  <c r="N1237" i="1"/>
  <c r="N1236" i="1"/>
  <c r="O1238" i="1"/>
  <c r="O1237" i="1"/>
  <c r="O1236" i="1"/>
  <c r="L83" i="1"/>
  <c r="L82" i="1"/>
  <c r="L81" i="1"/>
  <c r="L464" i="1"/>
  <c r="L458" i="1"/>
  <c r="L563" i="1"/>
  <c r="L548" i="1"/>
  <c r="L547" i="1"/>
  <c r="L575" i="1"/>
  <c r="L1127" i="1"/>
  <c r="K1220" i="1"/>
  <c r="L1398" i="1"/>
  <c r="K1576" i="1"/>
  <c r="N487" i="1"/>
  <c r="N1285" i="1"/>
  <c r="N1589" i="1"/>
  <c r="L388" i="1"/>
  <c r="L387" i="1"/>
  <c r="K1069" i="1"/>
  <c r="K1068" i="1"/>
  <c r="K1057" i="1"/>
  <c r="L1117" i="1"/>
  <c r="L1116" i="1"/>
  <c r="L1115" i="1"/>
  <c r="K1236" i="1"/>
  <c r="K1185" i="1"/>
  <c r="K1286" i="1"/>
  <c r="K1285" i="1"/>
  <c r="K1276" i="1"/>
  <c r="K1737" i="1"/>
  <c r="K1614" i="1"/>
  <c r="N107" i="1"/>
  <c r="N106" i="1"/>
  <c r="N105" i="1"/>
  <c r="O43" i="1"/>
  <c r="O42" i="1"/>
  <c r="O41" i="1"/>
  <c r="N1069" i="1"/>
  <c r="O1278" i="1"/>
  <c r="O1277" i="1"/>
  <c r="O1429" i="1"/>
  <c r="N960" i="1"/>
  <c r="N959" i="1"/>
  <c r="H1339" i="1"/>
  <c r="O527" i="1"/>
  <c r="O627" i="1"/>
  <c r="O1335" i="1"/>
  <c r="O1334" i="1"/>
  <c r="O1333" i="1"/>
  <c r="N1688" i="1"/>
  <c r="N1714" i="1"/>
  <c r="N1713" i="1"/>
  <c r="N1614" i="1"/>
  <c r="N1588" i="1"/>
  <c r="K617" i="1"/>
  <c r="K612" i="1"/>
  <c r="K601" i="1"/>
  <c r="O1918" i="1"/>
  <c r="O1917" i="1"/>
  <c r="O1905" i="1"/>
  <c r="O1904" i="1"/>
  <c r="O978" i="1"/>
  <c r="O1227" i="1"/>
  <c r="O1220" i="1"/>
  <c r="K970" i="1"/>
  <c r="K969" i="1"/>
  <c r="K968" i="1"/>
  <c r="O646" i="1"/>
  <c r="O645" i="1"/>
  <c r="O644" i="1"/>
  <c r="N998" i="1"/>
  <c r="N997" i="1"/>
  <c r="N996" i="1"/>
  <c r="N990" i="1"/>
  <c r="O1182" i="1"/>
  <c r="O1175" i="1"/>
  <c r="O1174" i="1"/>
  <c r="O1633" i="1"/>
  <c r="O1724" i="1"/>
  <c r="L1245" i="1"/>
  <c r="L1236" i="1"/>
  <c r="N817" i="1"/>
  <c r="G243" i="1"/>
  <c r="I990" i="1"/>
  <c r="O1068" i="1"/>
  <c r="L28" i="1"/>
  <c r="J1019" i="1"/>
  <c r="J1338" i="1"/>
  <c r="J1332" i="1"/>
  <c r="J1791" i="1"/>
  <c r="J1789" i="1"/>
  <c r="H28" i="1"/>
  <c r="H1172" i="1"/>
  <c r="K1841" i="1"/>
  <c r="I1159" i="1"/>
  <c r="G1791" i="1"/>
  <c r="G1789" i="1"/>
  <c r="M1614" i="1"/>
  <c r="J1185" i="1"/>
  <c r="J1173" i="1"/>
  <c r="J1172" i="1"/>
  <c r="M1057" i="1"/>
  <c r="M990" i="1"/>
  <c r="M817" i="1"/>
  <c r="J699" i="1"/>
  <c r="J1632" i="1"/>
  <c r="J1631" i="1"/>
  <c r="I856" i="1"/>
  <c r="O526" i="1"/>
  <c r="O525" i="1"/>
  <c r="O186" i="1"/>
  <c r="G1511" i="1"/>
  <c r="G1445" i="1"/>
  <c r="G1186" i="1"/>
  <c r="G1185" i="1"/>
  <c r="G1173" i="1"/>
  <c r="G1172" i="1"/>
  <c r="M970" i="1"/>
  <c r="M969" i="1"/>
  <c r="M968" i="1"/>
  <c r="G740" i="1"/>
  <c r="J295" i="1"/>
  <c r="J294" i="1"/>
  <c r="J293" i="1"/>
  <c r="J253" i="1"/>
  <c r="J243" i="1"/>
  <c r="J194" i="1"/>
  <c r="J193" i="1"/>
  <c r="J192" i="1"/>
  <c r="J49" i="1"/>
  <c r="J763" i="1"/>
  <c r="J740" i="1"/>
  <c r="I1236" i="1"/>
  <c r="H1848" i="1"/>
  <c r="H1841" i="1"/>
  <c r="I28" i="1"/>
  <c r="K1019" i="1"/>
  <c r="H226" i="1"/>
  <c r="H186" i="1"/>
  <c r="J784" i="1"/>
  <c r="M1114" i="1"/>
  <c r="I817" i="1"/>
  <c r="O1338" i="1"/>
  <c r="O1332" i="1"/>
  <c r="O970" i="1"/>
  <c r="O969" i="1"/>
  <c r="O968" i="1"/>
  <c r="K1173" i="1"/>
  <c r="K1172" i="1"/>
  <c r="O784" i="1"/>
  <c r="M1791" i="1"/>
  <c r="M1789" i="1"/>
  <c r="L1958" i="1"/>
  <c r="J1932" i="1"/>
  <c r="G1428" i="1"/>
  <c r="G1427" i="1"/>
  <c r="G1403" i="1"/>
  <c r="G1338" i="1"/>
  <c r="G1332" i="1"/>
  <c r="J1276" i="1"/>
  <c r="M1285" i="1"/>
  <c r="M1276" i="1"/>
  <c r="M1172" i="1"/>
  <c r="M1123" i="1"/>
  <c r="J997" i="1"/>
  <c r="J996" i="1"/>
  <c r="J990" i="1"/>
  <c r="J817" i="1"/>
  <c r="J856" i="1"/>
  <c r="G857" i="1"/>
  <c r="G708" i="1"/>
  <c r="M548" i="1"/>
  <c r="M547" i="1"/>
  <c r="G503" i="1"/>
  <c r="G502" i="1"/>
  <c r="G501" i="1"/>
  <c r="G355" i="1"/>
  <c r="G294" i="1"/>
  <c r="G293" i="1"/>
  <c r="M325" i="1"/>
  <c r="M294" i="1"/>
  <c r="M293" i="1"/>
  <c r="M242" i="1"/>
  <c r="J226" i="1"/>
  <c r="J28" i="1"/>
  <c r="J13" i="1"/>
  <c r="M13" i="1"/>
  <c r="G586" i="1"/>
  <c r="O1019" i="1"/>
  <c r="H144" i="1"/>
  <c r="H295" i="1"/>
  <c r="H601" i="1"/>
  <c r="H586" i="1"/>
  <c r="H1068" i="1"/>
  <c r="H1057" i="1"/>
  <c r="H1276" i="1"/>
  <c r="O378" i="1"/>
  <c r="O1841" i="1"/>
  <c r="M1019" i="1"/>
  <c r="J1516" i="1"/>
  <c r="J1511" i="1"/>
  <c r="I243" i="1"/>
  <c r="H1131" i="1"/>
  <c r="H1123" i="1"/>
  <c r="H1114" i="1"/>
  <c r="I1714" i="1"/>
  <c r="I1713" i="1"/>
  <c r="K1588" i="1"/>
  <c r="L1338" i="1"/>
  <c r="L1332" i="1"/>
  <c r="L1331" i="1"/>
  <c r="G1057" i="1"/>
  <c r="I1114" i="1"/>
  <c r="K786" i="1"/>
  <c r="K785" i="1"/>
  <c r="K784" i="1"/>
  <c r="J1886" i="1"/>
  <c r="J1880" i="1"/>
  <c r="M1865" i="1"/>
  <c r="M1864" i="1"/>
  <c r="M1848" i="1"/>
  <c r="M1841" i="1"/>
  <c r="M1599" i="1"/>
  <c r="M1598" i="1"/>
  <c r="M1511" i="1"/>
  <c r="J1495" i="1"/>
  <c r="J1494" i="1"/>
  <c r="M1473" i="1"/>
  <c r="M1472" i="1"/>
  <c r="M1331" i="1"/>
  <c r="G1276" i="1"/>
  <c r="G1021" i="1"/>
  <c r="G1020" i="1"/>
  <c r="G1019" i="1"/>
  <c r="G856" i="1"/>
  <c r="J435" i="1"/>
  <c r="G378" i="1"/>
  <c r="G186" i="1"/>
  <c r="H325" i="1"/>
  <c r="H968" i="1"/>
  <c r="I82" i="1"/>
  <c r="I81" i="1"/>
  <c r="O1632" i="1"/>
  <c r="O1631" i="1"/>
  <c r="O1173" i="1"/>
  <c r="O1172" i="1"/>
  <c r="O1185" i="1"/>
  <c r="O1285" i="1"/>
  <c r="O1276" i="1"/>
  <c r="O1057" i="1"/>
  <c r="G1966" i="1"/>
  <c r="G1958" i="1"/>
  <c r="G1905" i="1"/>
  <c r="G1904" i="1"/>
  <c r="J1875" i="1"/>
  <c r="J1864" i="1"/>
  <c r="J1848" i="1"/>
  <c r="J1841" i="1"/>
  <c r="G1865" i="1"/>
  <c r="G1864" i="1"/>
  <c r="G1848" i="1"/>
  <c r="G1841" i="1"/>
  <c r="M1759" i="1"/>
  <c r="J1473" i="1"/>
  <c r="J1472" i="1"/>
  <c r="G997" i="1"/>
  <c r="G996" i="1"/>
  <c r="G990" i="1"/>
  <c r="G787" i="1"/>
  <c r="G786" i="1"/>
  <c r="G785" i="1"/>
  <c r="G784" i="1"/>
  <c r="M708" i="1"/>
  <c r="M699" i="1"/>
  <c r="J651" i="1"/>
  <c r="J650" i="1"/>
  <c r="J586" i="1"/>
  <c r="J526" i="1"/>
  <c r="J525" i="1"/>
  <c r="G13" i="1"/>
  <c r="J770" i="1"/>
  <c r="G1248" i="1"/>
  <c r="G1599" i="1"/>
  <c r="G1598" i="1"/>
  <c r="G1588" i="1"/>
  <c r="G1632" i="1"/>
  <c r="G1631" i="1"/>
  <c r="G1614" i="1"/>
  <c r="J1131" i="1"/>
  <c r="J1123" i="1"/>
  <c r="J1114" i="1"/>
  <c r="J1751" i="1"/>
  <c r="J1750" i="1"/>
  <c r="H254" i="1"/>
  <c r="H253" i="1"/>
  <c r="H243" i="1"/>
  <c r="I295" i="1"/>
  <c r="I708" i="1"/>
  <c r="H770" i="1"/>
  <c r="H699" i="1"/>
  <c r="I527" i="1"/>
  <c r="I526" i="1"/>
  <c r="I525" i="1"/>
  <c r="I601" i="1"/>
  <c r="I884" i="1"/>
  <c r="I1958" i="1"/>
  <c r="L13" i="1"/>
  <c r="O1428" i="1"/>
  <c r="O1427" i="1"/>
  <c r="I858" i="1"/>
  <c r="I857" i="1"/>
  <c r="I1301" i="1"/>
  <c r="N325" i="1"/>
  <c r="N294" i="1"/>
  <c r="N293" i="1"/>
  <c r="N242" i="1"/>
  <c r="L1025" i="1"/>
  <c r="L1024" i="1"/>
  <c r="L1021" i="1"/>
  <c r="L1020" i="1"/>
  <c r="H503" i="1"/>
  <c r="H502" i="1"/>
  <c r="H501" i="1"/>
  <c r="H1086" i="1"/>
  <c r="K592" i="1"/>
  <c r="K586" i="1"/>
  <c r="K699" i="1"/>
  <c r="I325" i="1"/>
  <c r="L1379" i="1"/>
  <c r="H949" i="1"/>
  <c r="H948" i="1"/>
  <c r="H947" i="1"/>
  <c r="H856" i="1"/>
  <c r="H817" i="1"/>
  <c r="I952" i="1"/>
  <c r="I949" i="1"/>
  <c r="I948" i="1"/>
  <c r="I947" i="1"/>
  <c r="K1516" i="1"/>
  <c r="N548" i="1"/>
  <c r="N547" i="1"/>
  <c r="O1029" i="1"/>
  <c r="I1625" i="1"/>
  <c r="I536" i="1"/>
  <c r="I742" i="1"/>
  <c r="I741" i="1"/>
  <c r="I740" i="1"/>
  <c r="I997" i="1"/>
  <c r="I996" i="1"/>
  <c r="I1886" i="1"/>
  <c r="I1880" i="1"/>
  <c r="L1163" i="1"/>
  <c r="L1159" i="1"/>
  <c r="L1114" i="1"/>
  <c r="L1942" i="1"/>
  <c r="L1941" i="1"/>
  <c r="L1940" i="1"/>
  <c r="L1932" i="1"/>
  <c r="N193" i="1"/>
  <c r="N192" i="1"/>
  <c r="N186" i="1"/>
  <c r="N1029" i="1"/>
  <c r="N1019" i="1"/>
  <c r="N1495" i="1"/>
  <c r="N1494" i="1"/>
  <c r="N617" i="1"/>
  <c r="N612" i="1"/>
  <c r="N601" i="1"/>
  <c r="N586" i="1"/>
  <c r="O618" i="1"/>
  <c r="O617" i="1"/>
  <c r="O612" i="1"/>
  <c r="O601" i="1"/>
  <c r="O586" i="1"/>
  <c r="H1473" i="1"/>
  <c r="H1472" i="1"/>
  <c r="H1516" i="1"/>
  <c r="H1511" i="1"/>
  <c r="H1331" i="1"/>
  <c r="H1791" i="1"/>
  <c r="H1789" i="1"/>
  <c r="H1588" i="1"/>
  <c r="I398" i="1"/>
  <c r="I397" i="1"/>
  <c r="K1511" i="1"/>
  <c r="I960" i="1"/>
  <c r="I959" i="1"/>
  <c r="I550" i="1"/>
  <c r="I549" i="1"/>
  <c r="I679" i="1"/>
  <c r="I678" i="1"/>
  <c r="I1209" i="1"/>
  <c r="I1689" i="1"/>
  <c r="I1688" i="1"/>
  <c r="I1631" i="1"/>
  <c r="I1614" i="1"/>
  <c r="I1865" i="1"/>
  <c r="I1864" i="1"/>
  <c r="I1848" i="1"/>
  <c r="L266" i="1"/>
  <c r="L254" i="1"/>
  <c r="L253" i="1"/>
  <c r="L243" i="1"/>
  <c r="L527" i="1"/>
  <c r="L526" i="1"/>
  <c r="L525" i="1"/>
  <c r="L1029" i="1"/>
  <c r="K1473" i="1"/>
  <c r="K1472" i="1"/>
  <c r="K1331" i="1"/>
  <c r="L1504" i="1"/>
  <c r="L1503" i="1"/>
  <c r="L1502" i="1"/>
  <c r="L1495" i="1"/>
  <c r="L1494" i="1"/>
  <c r="O575" i="1"/>
  <c r="O1580" i="1"/>
  <c r="O1576" i="1"/>
  <c r="O1516" i="1"/>
  <c r="O1511" i="1"/>
  <c r="I20" i="1"/>
  <c r="I19" i="1"/>
  <c r="I18" i="1"/>
  <c r="I13" i="1"/>
  <c r="H378" i="1"/>
  <c r="I777" i="1"/>
  <c r="I776" i="1"/>
  <c r="I770" i="1"/>
  <c r="I1220" i="1"/>
  <c r="I1185" i="1"/>
  <c r="I1173" i="1"/>
  <c r="I1310" i="1"/>
  <c r="I1309" i="1"/>
  <c r="I1601" i="1"/>
  <c r="I1600" i="1"/>
  <c r="I1599" i="1"/>
  <c r="I1598" i="1"/>
  <c r="I1719" i="1"/>
  <c r="I1918" i="1"/>
  <c r="I1917" i="1"/>
  <c r="I1905" i="1"/>
  <c r="I1904" i="1"/>
  <c r="L195" i="1"/>
  <c r="L194" i="1"/>
  <c r="L193" i="1"/>
  <c r="L192" i="1"/>
  <c r="L186" i="1"/>
  <c r="L398" i="1"/>
  <c r="L397" i="1"/>
  <c r="L294" i="1"/>
  <c r="L293" i="1"/>
  <c r="O73" i="1"/>
  <c r="O72" i="1"/>
  <c r="O71" i="1"/>
  <c r="O28" i="1"/>
  <c r="O13" i="1"/>
  <c r="O144" i="1"/>
  <c r="O163" i="1"/>
  <c r="O162" i="1"/>
  <c r="N970" i="1"/>
  <c r="N969" i="1"/>
  <c r="N968" i="1"/>
  <c r="O1737" i="1"/>
  <c r="L949" i="1"/>
  <c r="L948" i="1"/>
  <c r="L947" i="1"/>
  <c r="L856" i="1"/>
  <c r="K435" i="1"/>
  <c r="K294" i="1"/>
  <c r="K293" i="1"/>
  <c r="K242" i="1"/>
  <c r="K856" i="1"/>
  <c r="K817" i="1"/>
  <c r="L1233" i="1"/>
  <c r="L1232" i="1"/>
  <c r="L1185" i="1"/>
  <c r="L1173" i="1"/>
  <c r="L1172" i="1"/>
  <c r="L1865" i="1"/>
  <c r="L1864" i="1"/>
  <c r="L1848" i="1"/>
  <c r="L1841" i="1"/>
  <c r="O1082" i="1"/>
  <c r="O1081" i="1"/>
  <c r="O1091" i="1"/>
  <c r="O1086" i="1"/>
  <c r="O1115" i="1"/>
  <c r="O1114" i="1"/>
  <c r="N1131" i="1"/>
  <c r="N1123" i="1"/>
  <c r="N1114" i="1"/>
  <c r="N1398" i="1"/>
  <c r="L961" i="1"/>
  <c r="L960" i="1"/>
  <c r="L959" i="1"/>
  <c r="O960" i="1"/>
  <c r="O959" i="1"/>
  <c r="O856" i="1"/>
  <c r="O817" i="1"/>
  <c r="H964" i="1"/>
  <c r="H960" i="1"/>
  <c r="H959" i="1"/>
  <c r="I965" i="1"/>
  <c r="I964" i="1"/>
  <c r="I582" i="1"/>
  <c r="I575" i="1"/>
  <c r="I1415" i="1"/>
  <c r="I1414" i="1"/>
  <c r="I1413" i="1"/>
  <c r="I1332" i="1"/>
  <c r="I1331" i="1"/>
  <c r="L807" i="1"/>
  <c r="L806" i="1"/>
  <c r="L802" i="1"/>
  <c r="L801" i="1"/>
  <c r="L784" i="1"/>
  <c r="L1774" i="1"/>
  <c r="L1765" i="1"/>
  <c r="L1764" i="1"/>
  <c r="L1785" i="1"/>
  <c r="L1784" i="1"/>
  <c r="L1783" i="1"/>
  <c r="L1759" i="1"/>
  <c r="L1588" i="1"/>
  <c r="O355" i="1"/>
  <c r="O294" i="1"/>
  <c r="O293" i="1"/>
  <c r="O242" i="1"/>
  <c r="O549" i="1"/>
  <c r="O548" i="1"/>
  <c r="O547" i="1"/>
  <c r="N770" i="1"/>
  <c r="N699" i="1"/>
  <c r="N1379" i="1"/>
  <c r="N1338" i="1"/>
  <c r="N1332" i="1"/>
  <c r="N1429" i="1"/>
  <c r="N1428" i="1"/>
  <c r="N1427" i="1"/>
  <c r="N1467" i="1"/>
  <c r="N1462" i="1"/>
  <c r="N858" i="1"/>
  <c r="N857" i="1"/>
  <c r="N856" i="1"/>
  <c r="O1611" i="1"/>
  <c r="O1610" i="1"/>
  <c r="O1599" i="1"/>
  <c r="O1598" i="1"/>
  <c r="I1485" i="1"/>
  <c r="I1484" i="1"/>
  <c r="I1483" i="1"/>
  <c r="I1473" i="1"/>
  <c r="I1472" i="1"/>
  <c r="O83" i="1"/>
  <c r="O82" i="1"/>
  <c r="O81" i="1"/>
  <c r="O1811" i="1"/>
  <c r="O1791" i="1"/>
  <c r="O1789" i="1"/>
  <c r="N1875" i="1"/>
  <c r="N1864" i="1"/>
  <c r="N1848" i="1"/>
  <c r="N1841" i="1"/>
  <c r="N1886" i="1"/>
  <c r="N1880" i="1"/>
  <c r="O964" i="1"/>
  <c r="L1538" i="1"/>
  <c r="L1526" i="1"/>
  <c r="L1516" i="1"/>
  <c r="L1511" i="1"/>
  <c r="N1576" i="1"/>
  <c r="N1516" i="1"/>
  <c r="N1511" i="1"/>
  <c r="O1646" i="1"/>
  <c r="N1958" i="1"/>
  <c r="M1972" i="1"/>
  <c r="N1331" i="1"/>
  <c r="L817" i="1"/>
  <c r="G817" i="1"/>
  <c r="I548" i="1"/>
  <c r="I547" i="1"/>
  <c r="I1285" i="1"/>
  <c r="I1276" i="1"/>
  <c r="I1172" i="1"/>
  <c r="L1019" i="1"/>
  <c r="I1588" i="1"/>
  <c r="L242" i="1"/>
  <c r="I586" i="1"/>
  <c r="I294" i="1"/>
  <c r="I293" i="1"/>
  <c r="H294" i="1"/>
  <c r="H293" i="1"/>
  <c r="H242" i="1"/>
  <c r="H1972" i="1"/>
  <c r="O1331" i="1"/>
  <c r="G242" i="1"/>
  <c r="I1841" i="1"/>
  <c r="I1972" i="1"/>
  <c r="O1614" i="1"/>
  <c r="O1588" i="1"/>
  <c r="O1972" i="1"/>
  <c r="J186" i="1"/>
  <c r="J1614" i="1"/>
  <c r="J1588" i="1"/>
  <c r="J1972" i="1"/>
  <c r="K1972" i="1"/>
  <c r="J1331" i="1"/>
  <c r="N1972" i="1"/>
  <c r="I699" i="1"/>
  <c r="M1588" i="1"/>
  <c r="I242" i="1"/>
  <c r="G699" i="1"/>
  <c r="G1331" i="1"/>
  <c r="G1972" i="1"/>
  <c r="L1972" i="1"/>
  <c r="J242" i="1"/>
  <c r="H13" i="1"/>
</calcChain>
</file>

<file path=xl/sharedStrings.xml><?xml version="1.0" encoding="utf-8"?>
<sst xmlns="http://schemas.openxmlformats.org/spreadsheetml/2006/main" count="7727" uniqueCount="2261">
  <si>
    <t>к закону Белгородской области</t>
  </si>
  <si>
    <t>(тыс. рублей)</t>
  </si>
  <si>
    <t>Наименование показателя</t>
  </si>
  <si>
    <t>Раздел</t>
  </si>
  <si>
    <t>Подраз-дел</t>
  </si>
  <si>
    <t>Целевая статья</t>
  </si>
  <si>
    <t>Вид расхода</t>
  </si>
  <si>
    <t>Общегосударственные вопросы</t>
  </si>
  <si>
    <t> 01</t>
  </si>
  <si>
    <t>Функционирование высшего должностного лица субъекта Российской Федерации и муниципального образования</t>
  </si>
  <si>
    <t>02 </t>
  </si>
  <si>
    <t>Реализация функций органов власти Белгородской области</t>
  </si>
  <si>
    <t>01</t>
  </si>
  <si>
    <t>02</t>
  </si>
  <si>
    <t>99</t>
  </si>
  <si>
    <t>Иные непрограммные мероприятия</t>
  </si>
  <si>
    <t>99 9</t>
  </si>
  <si>
    <t>Расходы на выплаты по оплате труда высшего должностного лица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</si>
  <si>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99 9 00 00210</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</si>
  <si>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</si>
  <si>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</si>
  <si>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03 </t>
  </si>
  <si>
    <t>03</t>
  </si>
  <si>
    <t xml:space="preserve">99 9 </t>
  </si>
  <si>
    <t>Расходы на выплаты по оплате труда председателя законодательного (представительного) органа государственной власти субъекта Российской Федерации и его заместителей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</si>
  <si>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99 9 00 00510</t>
  </si>
  <si>
    <t>Расходы на выплаты по оплате труда депутатов (членов) законодательного (представительного) органа государственной власти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</si>
  <si>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99 9 00 00610</t>
  </si>
  <si>
    <t>Резервный фонд Правительства Белгородской области (Закупка товаров, работ и услуг для обеспечения государственных (муниципальных) нужд)</t>
  </si>
  <si>
    <t>99 9 00 20550</t>
  </si>
  <si>
    <t>200</t>
  </si>
  <si>
    <t>Обеспечение функций органов власти Белгородской области, в том числе территориальных органов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</si>
  <si>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99 9 00 90019</t>
  </si>
  <si>
    <t>Обеспечение функций органов власти Белгородской области, в том числе территориальных органов (Закупка товаров, работ и услуг для обеспечения государственных (муниципальных) нужд)</t>
  </si>
  <si>
    <t>Обеспечение функций органов власти Белгородской области, в том числе территориальных органов (Иные бюджетные ассигнования)</t>
  </si>
  <si>
    <t>800</t>
  </si>
  <si>
    <t>Информационное освещение деятельности Белгородской областной Думы и ее депутатов (Закупка товаров, работ и услуг для обеспечения государственных (муниципальных) нужд)</t>
  </si>
  <si>
    <t>99 9 00 98701</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</si>
  <si>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t>
  </si>
  <si>
    <t>04</t>
  </si>
  <si>
    <t>Государственная программа Белгородской области «Обеспечение безопасности жизнедеятельности населения и территорий Белгородской области на 2014–2020 годы»</t>
  </si>
  <si>
    <t xml:space="preserve">Подпрограмма «Профилактика безнадзорности и правонарушений несовершеннолетних» </t>
  </si>
  <si>
    <t>01 6</t>
  </si>
  <si>
    <t>Основное мероприятие «Субвенции на осуществление полномочий по созданию и организации деятельности территориальных комиссий по делам несовершеннолетних и защите их прав»</t>
  </si>
  <si>
    <t>01 6 02</t>
  </si>
  <si>
    <t>Субвенции на осуществление полномочий по созданию и организации деятельности территориальных комиссий по делам несовершеннолетних и защите их прав (Межбюджетные трансферты)</t>
  </si>
  <si>
    <t>01 6 02 71220</t>
  </si>
  <si>
    <t>500</t>
  </si>
  <si>
    <t>Государственная программа Белгородской области «Развитие образования Белгородской области на 2014-2020 годы»</t>
  </si>
  <si>
    <t xml:space="preserve">Подпрограмма «Государственная политика в сфере образования» </t>
  </si>
  <si>
    <t>02 5</t>
  </si>
  <si>
    <t>Основное мероприятие «Обеспечение функций органов власти Белгородской области, в том числе территориальных органов»</t>
  </si>
  <si>
    <t>02 5 02</t>
  </si>
  <si>
    <t>02 5 02 90019</t>
  </si>
  <si>
    <t>Основное мероприятие «Расходы на выплаты по оплате труда заместителей высшего должностного лица субъекта Российской Федерации»</t>
  </si>
  <si>
    <t>02 5 07</t>
  </si>
  <si>
    <t>Расходы на выплаты по оплате труда заместителей высшего должностного лица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</si>
  <si>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02 5 07 00310</t>
  </si>
  <si>
    <t>Государственная программа Белгородской области «Развитие здравоохранения Белгородской области на 2014-2020 годы»</t>
  </si>
  <si>
    <t>Подпрограмма «Обеспечение реализации государственной программы»</t>
  </si>
  <si>
    <t>03 Д</t>
  </si>
  <si>
    <t>03 Д 01</t>
  </si>
  <si>
    <t>03 Д 01 90019</t>
  </si>
  <si>
    <t>03 Д 06</t>
  </si>
  <si>
    <t>03 Д 06 00310</t>
  </si>
  <si>
    <t>Государственная программа Белгородской области «Развитие экономического потенциала и формирование благоприятного предпринимательского климата в Белгородской области на 2014-2020 годы»</t>
  </si>
  <si>
    <t>08</t>
  </si>
  <si>
    <t>Подпрограмма «Развитие и государственная поддержка малого и среднего предпринимательства»</t>
  </si>
  <si>
    <t>08 3</t>
  </si>
  <si>
    <t>Основное мероприятие «Расходы на содержание Уполномоченного по защите прав предпринимателей в Белгородской области»</t>
  </si>
  <si>
    <t>08 3 03</t>
  </si>
  <si>
    <t>Расходы на содержание Уполномоченного по защите прав предпринимателей в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</si>
  <si>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08 3 03 00910</t>
  </si>
  <si>
    <t>Расходы на содержание Уполномоченного по защите прав предпринимателей в Белгородской области (Закупка товаров, работ и услуг для обеспечения государственных (муниципальных) нужд)</t>
  </si>
  <si>
    <t xml:space="preserve">Подпрограмма «Обеспечение реализации государственной программы» </t>
  </si>
  <si>
    <t>08 06</t>
  </si>
  <si>
    <t>08 06 01</t>
  </si>
  <si>
    <t>08 06 01 90019</t>
  </si>
  <si>
    <t>08 6 02</t>
  </si>
  <si>
    <t>08 6 02 00310</t>
  </si>
  <si>
    <t>Государственная программа Белгородской области «Обеспечение доступным и комфортным жильем и коммунальными услугами жителей Белгородской области на 2014-2020 годы»</t>
  </si>
  <si>
    <t>09</t>
  </si>
  <si>
    <t>09 3</t>
  </si>
  <si>
    <t>09 3 01</t>
  </si>
  <si>
    <t>09 3 01 90019</t>
  </si>
  <si>
    <t>Основное мероприятие «Субвенции на осуществление контроля и надзора в области долевого строительства многоквартирных домов и (или) иных объектов недвижимости»</t>
  </si>
  <si>
    <t>09 3 02</t>
  </si>
  <si>
    <t>Субвенции на осуществление контроля и надзора в области долевого строительства многоквартирных домов и (или) иных объектов недвижимости (Межбюджетные трансферты)</t>
  </si>
  <si>
    <t>09 3 02 71280</t>
  </si>
  <si>
    <t>09 3 04</t>
  </si>
  <si>
    <t>09 3 04 00310</t>
  </si>
  <si>
    <t>Государственная программа Белгородской области «Развитие сельского хозяйства и рыбоводства в Белгородской области на 2014-2020 годы»</t>
  </si>
  <si>
    <t>11</t>
  </si>
  <si>
    <t>11 6</t>
  </si>
  <si>
    <t>11 6 01</t>
  </si>
  <si>
    <t>11 6 01 90019</t>
  </si>
  <si>
    <t>Основное мероприятие «Субвенции на организацию предоставления мер по поддержке сельскохозяйственного производства»</t>
  </si>
  <si>
    <t>11 6 02</t>
  </si>
  <si>
    <t>Субвенции на организацию предоставления мер по поддержке сельскохозяйственного производства (Межбюджетные трансферты)</t>
  </si>
  <si>
    <t>11 6 02 71290</t>
  </si>
  <si>
    <t>11 6 04</t>
  </si>
  <si>
    <t>11 6 04 00310</t>
  </si>
  <si>
    <t>Государственная программа Белгородской области «Развитие кадровой политики Белгородской области на 2014-2020 годы»</t>
  </si>
  <si>
    <t>15</t>
  </si>
  <si>
    <t>15 6</t>
  </si>
  <si>
    <t>15 6 01</t>
  </si>
  <si>
    <t>15 6 01 90019</t>
  </si>
  <si>
    <t>Основное мероприятие «Обеспечение деятельности (оказание услуг) государственных учреждений (организаций)»</t>
  </si>
  <si>
    <t>15 6 02</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</si>
  <si>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</si>
  <si>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15 6 02 00590</t>
  </si>
  <si>
    <t>600</t>
  </si>
  <si>
    <t>15 6 03</t>
  </si>
  <si>
    <t>15 6 03 00310</t>
  </si>
  <si>
    <t>99 9 00 00310</t>
  </si>
  <si>
    <t>Расходы на содержание Уполномоченного по правам человека в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</si>
  <si>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99 9 00 00410</t>
  </si>
  <si>
    <t>Расходы на содержание Уполномоченного по правам человека в Белгородской области (Закупка товаров, работ и услуг для обеспечения государственных (муниципальных) нужд)</t>
  </si>
  <si>
    <t>Обеспечение деятельности (оказание услуг) государственных учреждений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</si>
  <si>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99 9 00 00590</t>
  </si>
  <si>
    <t>Резервный фонд Правительства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</si>
  <si>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Правительства Белгородской области   (Закупка товаров, работ и услуг для обеспечения государственных (муниципальных) нужд)</t>
  </si>
  <si>
    <t>Средства, передаваемые для компенсации расходов, возникших в результате решений, принятых органами власти другого уровня, за счет средств резервного фонда Правительства Белгородской области (Иные бюджетные ассигнования)</t>
  </si>
  <si>
    <t>Средства, передаваемые для компенсации расходов, возникших в результате решений, принятых органами власти другого уровня, за счет средств резервного фонда Правительства Белгородской области (Межбюджетные трансферты)</t>
  </si>
  <si>
    <t>99 9 00 70550</t>
  </si>
  <si>
    <t>Судебная система</t>
  </si>
  <si>
    <t> 05</t>
  </si>
  <si>
    <t>Государственная  программа Белгородской области «Обеспечение безопасности жизнедеятельности населения и территорий Белгородской области на 2014-2020 годы»</t>
  </si>
  <si>
    <t>05</t>
  </si>
  <si>
    <t xml:space="preserve">Подпрограмма «Развитие мировой юстиции в Белгородской области» </t>
  </si>
  <si>
    <t>01 5</t>
  </si>
  <si>
    <t>Основное мероприятие «Финансовое обеспечение деятельности аппаратов мировых судей области»</t>
  </si>
  <si>
    <t>01 5 01</t>
  </si>
  <si>
    <t>Обеспечение функций  органов власти Белгородской области, в том числе территориальных органов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</si>
  <si>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01 5 01 90019</t>
  </si>
  <si>
    <t>Обеспечение функций  органов власти Белгородской области, в том числе территориальных органов (Иные бюджетные ассигнования)</t>
  </si>
  <si>
    <t>Основное мероприятие «Реализация мероприятий в области деятельности аппаратов мировых судей области»</t>
  </si>
  <si>
    <t>01 5 02</t>
  </si>
  <si>
    <t>Мероприятия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</si>
  <si>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01 5 02 29990</t>
  </si>
  <si>
    <t>Мероприятия (Закупка товаров, работ и услуг для обеспечения государственных (муниципальных) нужд)</t>
  </si>
  <si>
    <t>99 9 00 51200</t>
  </si>
  <si>
    <t>Обеспечение деятельности финансовых, налоговых и таможенных органов и органов финансового (финансово-бюджетного) надзора</t>
  </si>
  <si>
    <t>06</t>
  </si>
  <si>
    <t>Расходы на выплаты по оплате труда председателя Контрольно-счетной палаты субъекта Российской Федерации и его заместителя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</si>
  <si>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99 9 00 00810</t>
  </si>
  <si>
    <t>Обеспечение проведения выборов и референдумов</t>
  </si>
  <si>
    <t>07</t>
  </si>
  <si>
    <t>99  9</t>
  </si>
  <si>
    <t>Расходы на выплаты по оплате труда членов избирательной комиссии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</si>
  <si>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99 9 00 00710</t>
  </si>
  <si>
    <t>Проведение выборов высшего должностного лица субъекта Российской Федерации  (Закупка товаров, работ и услуг для обеспечения государственных (муниципальных) нужд)</t>
  </si>
  <si>
    <t>99 9 00 00750</t>
  </si>
  <si>
    <t>Проведение выборов в законодательные (представительные) органы государственной власти субъекта Российской Федерации (Закупка товаров, работ и услуг для обеспечения государственных (муниципальных) нужд)</t>
  </si>
  <si>
    <t>99 9 00 00770</t>
  </si>
  <si>
    <t>Резервный фонд Правительства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</si>
  <si>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99  9 00 20550</t>
  </si>
  <si>
    <t>Фундаментальные исследования</t>
  </si>
  <si>
    <t>10</t>
  </si>
  <si>
    <t>Подпрограмма «Улучшение инвестиционного климата и стимулирование инновационной деятельности»</t>
  </si>
  <si>
    <t>08 1</t>
  </si>
  <si>
    <t>Основное мероприятие «Поддержка фундаментальных научных исследований»</t>
  </si>
  <si>
    <t>08 1 02</t>
  </si>
  <si>
    <t>Поддержка фундаментальных научных исследований (Иные бюджетные ассигнования)</t>
  </si>
  <si>
    <t>08 1 02 60340</t>
  </si>
  <si>
    <t>Резервные фонды</t>
  </si>
  <si>
    <t>Резервный фонд Правительства Белгородской области (Иные бюджетные ассигнования)</t>
  </si>
  <si>
    <t>Другие общегосударственные вопросы</t>
  </si>
  <si>
    <t>13</t>
  </si>
  <si>
    <t>Подпрограмма «Обеспечение защиты и реализации прав граждан и организации в сфере государственной регистрации актов гражданского состояния»</t>
  </si>
  <si>
    <t>03 И</t>
  </si>
  <si>
    <t>Основное мероприятие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</si>
  <si>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03 И 01</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</si>
  <si>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</si>
  <si>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И 01 59300</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</si>
  <si>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(Закупка товаров, работ и услуг для обеспечения государственных (муниципальных) нужд)</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</si>
  <si>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(Межбюджетные трансферты)</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</si>
  <si>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(Иные бюджетные ассигнования)</t>
  </si>
  <si>
    <t>Субвенции  на государственную  регистрацию актов гражданского состояния (Межбюджетные трансферты)</t>
  </si>
  <si>
    <t>03 И 02</t>
  </si>
  <si>
    <t>03 И 02 90019</t>
  </si>
  <si>
    <t>Основное мероприятие «Мероприятия»</t>
  </si>
  <si>
    <t>03 И 03</t>
  </si>
  <si>
    <t>03 И 03  29990</t>
  </si>
  <si>
    <t>Основное мероприятие «Расходы на ежегодную премию Николая Ивановича Рыжкова «Созидание»</t>
  </si>
  <si>
    <t>15 6 05</t>
  </si>
  <si>
    <t>15 6 05 29990</t>
  </si>
  <si>
    <t>Мероприятия (Социальное обеспечение и иные выплаты населению)</t>
  </si>
  <si>
    <t>300</t>
  </si>
  <si>
    <t xml:space="preserve">99 </t>
  </si>
  <si>
    <t>Иные непрограммные расходы</t>
  </si>
  <si>
    <t>Обеспечение деятельности (оказание услуг) государственных учреждений (организаций) (Закупка товаров, работ и услуг для обеспечения государственных (муниципальных) нужд)</t>
  </si>
  <si>
    <t>Обеспечение деятельности (оказание услуг) государственных учреждений (организаций) (Иные бюджетные ассигнования)</t>
  </si>
  <si>
    <t>Резервный фонд Правительства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</si>
  <si>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Правительства Белгородской области (Предоставление субсидий бюджетным, автономным учреждениям и иным некоммерческим организациям)</t>
  </si>
  <si>
    <t>Обеспечение деятельности депутатов Государственной Думы и их помощников в избирательных округах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</si>
  <si>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99 9 00 51410</t>
  </si>
  <si>
    <t>Обеспечение деятельности депутатов Государственной Думы и их помощников в избирательных округах  (Закупка товаров, работ и услуг для обеспечения государственных нужд)</t>
  </si>
  <si>
    <t>Обеспечение членов Совета Федерации и их помощников в субъектах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</si>
  <si>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99 9 00 51420</t>
  </si>
  <si>
    <t>Обеспечение членов Совета Федерации и их помощников в субъектах Российской Федерации  (Закупка товаров, работ и услуг для обеспечения государственных нужд)</t>
  </si>
  <si>
    <t>Выполнение других обязательств по выплате  агентских  комиссий и  вознаграждения   (Закупка товаров, работ и услуг для обеспечения государственных (муниципальных) нужд)</t>
  </si>
  <si>
    <t>99 9 00 20370</t>
  </si>
  <si>
    <t>Национальная оборона</t>
  </si>
  <si>
    <t>Мобилизационная и вневойсковая подготовка</t>
  </si>
  <si>
    <t>99 9 00 51180</t>
  </si>
  <si>
    <t>Мобилизационная подготовка экономики</t>
  </si>
  <si>
    <t> 02</t>
  </si>
  <si>
    <t>04 </t>
  </si>
  <si>
    <t>99 9 00 20330</t>
  </si>
  <si>
    <t>Национальная безопасность и правоохранительная деятельность</t>
  </si>
  <si>
    <t> 03</t>
  </si>
  <si>
    <t>Органы внутренних дел</t>
  </si>
  <si>
    <t>Государственная программа Белгородской области  «Обеспечение безопасности жизнедеятельности населения и территорий Белгородской области на 2014-2020 годы»</t>
  </si>
  <si>
    <t xml:space="preserve">01 </t>
  </si>
  <si>
    <t>Подпрограмма «Укрепление общественного порядка»</t>
  </si>
  <si>
    <t xml:space="preserve">01 4 </t>
  </si>
  <si>
    <t>Основное мероприятие «Субвенции на реализацию Соглашения между Министерством внутренних дел Российской Федерации и Правительством Белгородской области»</t>
  </si>
  <si>
    <t>01 4 02 57010</t>
  </si>
  <si>
    <t>Субвенции федеральному бюджету на 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 (Межбюджетные трансферты)</t>
  </si>
  <si>
    <t>Защита населения и территории от чрезвычайных ситуаций природного и техногенного характера, гражданская оборона</t>
  </si>
  <si>
    <t>09 </t>
  </si>
  <si>
    <t>Подпрограмма «Снижение рисков и смягчение последствий чрезвычайных ситуаций природного и техногенного характера, пожарная безопасность и защита населения»</t>
  </si>
  <si>
    <t xml:space="preserve">01 3 </t>
  </si>
  <si>
    <t>Основное мероприятие «Обеспечение технической готовности подразделений противопожарной и спасательной служб»</t>
  </si>
  <si>
    <t>01 3 01</t>
  </si>
  <si>
    <t>Обеспечение деятельности (оказание услуг) государственных учреждений (организаций)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</si>
  <si>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01 3 01 00590</t>
  </si>
  <si>
    <t>Капитальный ремонт объектов государственной собственности  Белгородской области (Закупка товаров, работ и услуг для обеспечения государственных (муниципальных) нужд)</t>
  </si>
  <si>
    <t>01 3 01 22110</t>
  </si>
  <si>
    <t>Основное мероприятие «Обеспечение защиты и безопасности населения»</t>
  </si>
  <si>
    <t>01 3 02</t>
  </si>
  <si>
    <t>Реализация мероприятий по созданию, развертыванию, поддержанию в готовности системы «112» (Закупка товаров, работ и услуг для обеспечения государственных (муниципальных) нужд)</t>
  </si>
  <si>
    <t>01 3 02 R0980</t>
  </si>
  <si>
    <t>Основное мероприятие «Мобилизационная подготовка населения области»</t>
  </si>
  <si>
    <t>01 3 03</t>
  </si>
  <si>
    <t>Подготовка населения и организаций к действиям в чрезвычайных ситуациях в мирное и военное время (Закупка товаров, работ и услуг для обеспечения государственных (муниципальных) нужд)</t>
  </si>
  <si>
    <t>01 3 03 20340</t>
  </si>
  <si>
    <t>Подпрограмма «Построение и развитие аппаратно-программного комплекса «Безопасный город»</t>
  </si>
  <si>
    <t xml:space="preserve">01 7 </t>
  </si>
  <si>
    <t>Основное мероприятие «Формирование комплексной многоуровневой системы обеспечения общественной безопасности»</t>
  </si>
  <si>
    <t>01 7 01</t>
  </si>
  <si>
    <t>Финансовое обеспечение мероприятий по развитию аппаратно-программного комплекса «Безопасный город» (Закупка товаров, работ и услуг для обеспечения государственных (муниципальных) нужд)</t>
  </si>
  <si>
    <t>01 7 01 20350</t>
  </si>
  <si>
    <t>99 9 00 20340</t>
  </si>
  <si>
    <t>Обеспечение пожарной безопасности</t>
  </si>
  <si>
    <t>Приобретение автотранспорта (специализированного и  пассажирского автотранспорта) (Закупка товаров, работ и услуг для обеспечения государственных (муниципальных) нужд)</t>
  </si>
  <si>
    <t>01 3 01 21710</t>
  </si>
  <si>
    <t>01 3 01 40370</t>
  </si>
  <si>
    <t>Основное мероприятие «Реализация мероприятий противопожарной службы области»</t>
  </si>
  <si>
    <t>01 3 04</t>
  </si>
  <si>
    <t>01 3 04 20850</t>
  </si>
  <si>
    <t>Другие вопросы в области национальной безопасности и правоохранительной деятельности</t>
  </si>
  <si>
    <t>Государственная программа Белгородской области «Обеспечение безопасности жизнедеятельности населения и территорий Белгородской области на 2014-2020 годы»</t>
  </si>
  <si>
    <t>14</t>
  </si>
  <si>
    <t>Подпрограмма «Государственная поддержка уголовно-исполнительной системы «</t>
  </si>
  <si>
    <t>01 2</t>
  </si>
  <si>
    <t>Основное мероприятие «Реализация государственной поддержки уголовно-исполнительной системы»</t>
  </si>
  <si>
    <t>01 2 01</t>
  </si>
  <si>
    <t>Закупка оборудования (медицинского оборудования) (Закупка товаров, работ и услуг для обеспечения государственных (муниципальных) нужд)</t>
  </si>
  <si>
    <t>01 2 01 20880</t>
  </si>
  <si>
    <t>Основное мероприятие «Реализация мероприятий по безопасности дорожного движения»</t>
  </si>
  <si>
    <t>01 4 01</t>
  </si>
  <si>
    <t>Реализация мероприятий по безопасности дорожного движения (Закупка товаров, работ и услуг для обеспечения государственных (муниципальных) нужд)</t>
  </si>
  <si>
    <t>01 4 01 20360</t>
  </si>
  <si>
    <t xml:space="preserve">Реализация мероприятий по безопасности дорожного движения (Предоставление субсидий бюджетным, автономным учреждениям и иным некоммерческим организациям) </t>
  </si>
  <si>
    <t>01 7</t>
  </si>
  <si>
    <t>Резервный фонд Правительства Белгородской области (Межбюджетные трансферты)</t>
  </si>
  <si>
    <t>Средства, передаваемые для компенсации расходов, возникших в результате решения, принятых органами власти другого уровня, за счет средств резервного фонда Правительства Белгородской области (Межбюджетные трансферты)</t>
  </si>
  <si>
    <t>Национальная  экономика</t>
  </si>
  <si>
    <t>Общеэкономические вопросы</t>
  </si>
  <si>
    <t>01 </t>
  </si>
  <si>
    <t xml:space="preserve">01 6 </t>
  </si>
  <si>
    <t>Основное мероприятие «Профилактика безнадзорности и правонарушений несовершеннолетних»</t>
  </si>
  <si>
    <t xml:space="preserve">01 6 01 </t>
  </si>
  <si>
    <t>Мероприятия  (Закупка товаров, работ и услуг для обеспечения государственных (муниципальных) нужд)</t>
  </si>
  <si>
    <t>01 6 01 29990</t>
  </si>
  <si>
    <t xml:space="preserve">Государственная программа Белгородской области «Социальная поддержка граждан в Белгородской области на 2014-2020 годы» </t>
  </si>
  <si>
    <t>Подпрограммы «Доступная среда»</t>
  </si>
  <si>
    <t>04 5</t>
  </si>
  <si>
    <t>04 5 01</t>
  </si>
  <si>
    <t>Мероприятия государственной программы «Доступная среда» на 2011- 2020 годы  (Закупка товаров, работ и услуг для обеспечения государственных (муниципальных) нужд)</t>
  </si>
  <si>
    <t>04 5 01 50270</t>
  </si>
  <si>
    <t>04 5 01 R0270</t>
  </si>
  <si>
    <t>Государственная программа Белгородской области «Содействие занятости населения Белгородской области на 2014-2020 годы»</t>
  </si>
  <si>
    <t xml:space="preserve">Подпрограмма «Содействие занятости населения и социальная поддержка безработных граждан» </t>
  </si>
  <si>
    <t xml:space="preserve">13 1 </t>
  </si>
  <si>
    <t>Основное мероприятие «Активная политика занятости населения»</t>
  </si>
  <si>
    <t xml:space="preserve">13 1 01 </t>
  </si>
  <si>
    <t>Реализация мероприятий активной политики занятости населения (Закупка товаров, работ и услуг для обеспечения государственных (муниципальных) нужд)</t>
  </si>
  <si>
    <t>13 1 01 20910</t>
  </si>
  <si>
    <t>Реализация мероприятий активной политики занятости населения   (Социальное обеспечение и иные выплаты населению)</t>
  </si>
  <si>
    <t>Реализация мероприятий активной политики занятости населения (Иные бюджетные ассигнования)</t>
  </si>
  <si>
    <t>Основное мероприятие «Мероприятия, направленные на повышение уровня занятости женщин, воспитывающих малолетних детей, детей-инвалидов, многодетных женщин»</t>
  </si>
  <si>
    <t xml:space="preserve">13 1 02 </t>
  </si>
  <si>
    <t>Реализация мероприятий, направленных на повышение уровня занятости женщин, воспитывающих малолетних детей, детей-инвалидов, многодетных женщин (Закупка товаров, работ и услуг для обеспечения государственных (муниципальных) нужд)</t>
  </si>
  <si>
    <t>13 1 02 20920</t>
  </si>
  <si>
    <t xml:space="preserve">Реализация мероприятий, направленных на повышение уровня занятости женщин, воспитывающих малолетних детей, детей-инвалидов, многодетных женщин (Предоставление субсидий бюджетным, автономным учреждениям и иным некоммерческим организациям) </t>
  </si>
  <si>
    <t>Реализация мероприятий, направленных на повышение уровня занятости женщин, воспитывающих малолетних детей, детей-инвалидов, многодетных женщин  (Иные бюджетные ассигнования)</t>
  </si>
  <si>
    <t>Основное мероприятие «Дополнительные мероприятия в сфере занятости населения»</t>
  </si>
  <si>
    <t xml:space="preserve">13 1 03 </t>
  </si>
  <si>
    <t xml:space="preserve">Реализация дополнительных мероприятий в сфере занятости населения, направленных на снижение напряженности на рынке труда субъектов Российской Федерации (Предоставление субсидий бюджетным, автономным учреждениям и иным некоммерческим организациям) </t>
  </si>
  <si>
    <t>13 1 03 R4700</t>
  </si>
  <si>
    <t xml:space="preserve">Реализация дополнительных мероприятий в сфере занятости населения, направленных на снижение напряженности на рынке труда субъектов Российской Федерации (Иные бюджетные ассигнования) </t>
  </si>
  <si>
    <t xml:space="preserve">13 1 05 </t>
  </si>
  <si>
    <t>13 1 05 00590</t>
  </si>
  <si>
    <t xml:space="preserve">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 </t>
  </si>
  <si>
    <t>Обеспечение деятельности (оказание услуг) государственных учреждений (организаций)  (Иные бюджетные ассигнования)</t>
  </si>
  <si>
    <t>Капитальный ремонт  объектов государственной собственности Белгородской области (Предоставление субсидий бюджетным, автономным учреждениям и иным некоммерческим организациям)</t>
  </si>
  <si>
    <t>13 1 05 22110</t>
  </si>
  <si>
    <t>Подпрограмма «Улучшение условий и охраны труда в Белгородской области»</t>
  </si>
  <si>
    <t xml:space="preserve">13 2 </t>
  </si>
  <si>
    <t>Основное мероприятие «Мероприятие, направленное на улучшение условий и охраны труда работодателями области»</t>
  </si>
  <si>
    <t xml:space="preserve">13 2 01 </t>
  </si>
  <si>
    <t>13 2 01 00590</t>
  </si>
  <si>
    <t xml:space="preserve">Мероприятия (Предоставление субсидий бюджетным, автономным учреждениям и иным некоммерческим организациям) </t>
  </si>
  <si>
    <t>13 2 01 29990</t>
  </si>
  <si>
    <t>Основное мероприятие «Субвенции на осуществление полномочий в области охраны труда»</t>
  </si>
  <si>
    <t>13 2 02</t>
  </si>
  <si>
    <t>Субвенции на осуществление полномочий в области охраны труда (Межбюджетные трансферты)</t>
  </si>
  <si>
    <t>13 2 02 71210</t>
  </si>
  <si>
    <t>13 3</t>
  </si>
  <si>
    <t>13 3 01</t>
  </si>
  <si>
    <t>13 3 01 90019</t>
  </si>
  <si>
    <t>Резервный фонд Правительства Белгородской области  (Закупка товаров, работ и услуг для обеспечения государственных (муниципальных) нужд)</t>
  </si>
  <si>
    <t>Финансовое обеспечение мероприятий по дополнительной поддержке отраслей экономики и социальной поддержке граждан (Иные бюджетные ассигнования)</t>
  </si>
  <si>
    <t>99 9 00 20380</t>
  </si>
  <si>
    <t>Сельское хозяйство и рыболовство</t>
  </si>
  <si>
    <t>05 </t>
  </si>
  <si>
    <t xml:space="preserve">Государственная программа Белгородской области «Развитие сельского хозяйства и рыбоводства в Белгородской области на 2014-2020 годы»       </t>
  </si>
  <si>
    <t xml:space="preserve">Подпрограмма «Развитие подотрасли растениеводства, переработки и реализации продукции растениеводства» </t>
  </si>
  <si>
    <t>11 1</t>
  </si>
  <si>
    <t>Основное мероприятие «Развитие садоводства, поддержка закладки и ухода за многолетними насаждениями и виноградниками»</t>
  </si>
  <si>
    <t>11 1 01</t>
  </si>
  <si>
    <t>Возмещение части затрат на раскорчевку выбывших из эксплуатации старых садов и рекультивацию раскорчеванных площадей (Иные бюджетные ассигнования)</t>
  </si>
  <si>
    <t>11 1 01 50330</t>
  </si>
  <si>
    <t>Возмещение части затрат на закладку и уход за многолетними плодовыми и ягодными насаждениями (Иные бюджетные ассигнования)</t>
  </si>
  <si>
    <t>11 1 01 50340</t>
  </si>
  <si>
    <t>Возмещение части затрат на раскорчевку выбывших из эксплуатации старых садов и рекультивацию раскорчеванных площадей  (Иные бюджетные ассигнования)</t>
  </si>
  <si>
    <t>11 1 01 R0330</t>
  </si>
  <si>
    <t>11 1 01 R0340</t>
  </si>
  <si>
    <t>Основное мероприятие «Поддержка экономически значимых региональных программ в области растениеводства»</t>
  </si>
  <si>
    <t>11 1 02</t>
  </si>
  <si>
    <t>Поддержка экономически значимых региональных программ в области растениеводства (Иные бюджетные ассигнования)</t>
  </si>
  <si>
    <t>11 1 02 50350</t>
  </si>
  <si>
    <t>11 1 02 R0350</t>
  </si>
  <si>
    <t>Основное мероприятие «Государственная поддержка кредитования подотрасли растениеводства, переработки ее продукции, развития инфраструктуры и логистического обеспечения рынков продукции растениеводства»</t>
  </si>
  <si>
    <t>11 1 03</t>
  </si>
  <si>
    <t>Возмещение части процентной ставки по краткосрочным кредитам (займам) на развитие растениеводства, переработки и реализации продукции растениеводства (Иные бюджетные ассигнования)</t>
  </si>
  <si>
    <t>11 1 03 50380</t>
  </si>
  <si>
    <t>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 (Иные бюджетные ассигнования)</t>
  </si>
  <si>
    <t>11 1 03 50390</t>
  </si>
  <si>
    <t>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  (Иные бюджетные ассигнования)</t>
  </si>
  <si>
    <t>11 1 03 R0380</t>
  </si>
  <si>
    <t>11 1 03 R0390</t>
  </si>
  <si>
    <t>Основное мероприятие «Управление рисками в подотраслях растениеводства»</t>
  </si>
  <si>
    <t>11 1 04</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</si>
  <si>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 (Иные бюджетные ассигнования)</t>
  </si>
  <si>
    <t>11 1 04 50400</t>
  </si>
  <si>
    <t>11 1 04 R0400</t>
  </si>
  <si>
    <t>Основное мероприятие «Оказание несвязанной поддержки сельскохозяйственным товаропроизводителям в области растениеводства»</t>
  </si>
  <si>
    <t>11 1 05</t>
  </si>
  <si>
    <t>Оказание несвязанной поддержки сельскохозяйственным товаропроизводителям в области растениеводства (Иные бюджетные ассигнования)</t>
  </si>
  <si>
    <t>11 1 05 50410</t>
  </si>
  <si>
    <t>11 1 05 R0410</t>
  </si>
  <si>
    <t>Основное мероприятие «Поддержка почвенного плодородия, развитие мелиоративных лесонасаждений»</t>
  </si>
  <si>
    <t>11 1 06</t>
  </si>
  <si>
    <t>Поддержка почвенного плодородия, развитие мелиоративных лесонасаждений  (Иные бюджетные ассигнования)</t>
  </si>
  <si>
    <t>11 1 06 60090</t>
  </si>
  <si>
    <t>Основное мероприятие «Мероприятия по повышению экологической устойчивости растениеводства»</t>
  </si>
  <si>
    <t>11 1 07</t>
  </si>
  <si>
    <t>Мероприятия (Иные бюджетные ассигнования)</t>
  </si>
  <si>
    <t>11 1 07 29990</t>
  </si>
  <si>
    <t>Основное мероприятие «Возмещение прямых понесенных затрат на создание и модернизацию объектов плодохранилищ»</t>
  </si>
  <si>
    <t>11 1 08</t>
  </si>
  <si>
    <t>Возмещение прямых понесенных затрат на создание и модернизацию объектов плодохранилищ (Иные бюджетные ассигнования)</t>
  </si>
  <si>
    <t>11 1 08 60620</t>
  </si>
  <si>
    <t>Возмещение прямых понесенных затрат на создание и модернизацию объектов плодохранилищ, а также на приобретение техники и оборудования за счет средств областного бюджета  (Иные бюджетные ассигнования)</t>
  </si>
  <si>
    <t>11 1 08 R4370</t>
  </si>
  <si>
    <t xml:space="preserve">Подпрограмма «Развитие подотрасли животноводства, переработки и реализации продукции животноводства» </t>
  </si>
  <si>
    <t>11 2</t>
  </si>
  <si>
    <t>Основное мероприятие «Поддержка экономически значимых региональных программ  в области животноводства»</t>
  </si>
  <si>
    <t>11 2 01</t>
  </si>
  <si>
    <t>Поддержка экономически значимых региональных программ в области животноводства (Иные бюджетные ассигнования)</t>
  </si>
  <si>
    <t>11 2 01 50460</t>
  </si>
  <si>
    <t>11 2 01 R0460</t>
  </si>
  <si>
    <t>Основное мероприятие «Поддержка экономически значимых региональных программ в области животноводства»</t>
  </si>
  <si>
    <t>Поддержка экономически значимых региональных программ в области животноводства  (Иные бюджетные ассигнования)</t>
  </si>
  <si>
    <t>Основное мероприятие «Государственная поддержка кредитования подотрасли животноводства, переработки ее продукции, развития инфраструктуры и логистического обеспечения рынков продукции животноводства»</t>
  </si>
  <si>
    <t xml:space="preserve">11 2 02 </t>
  </si>
  <si>
    <t>Возмещение части процентной ставки по краткосрочным кредитам (займам) на развитие животноводства, переработки и реализации продукции животноводства (Иные бюджетные ассигнования)</t>
  </si>
  <si>
    <t>11 2 02 50470</t>
  </si>
  <si>
    <t>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 (Иные бюджетные ассигнования)</t>
  </si>
  <si>
    <t>11 2 02 50480</t>
  </si>
  <si>
    <t>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  (Иные бюджетные ассигнования)</t>
  </si>
  <si>
    <t>11 2 02 R0470</t>
  </si>
  <si>
    <t>11 2 02 R0480</t>
  </si>
  <si>
    <t>Основное мероприятие «Управление рисками в подотраслях животноводства»</t>
  </si>
  <si>
    <t>11 2 03</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</si>
  <si>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  (Иные бюджетные ассигнования)</t>
  </si>
  <si>
    <t>11 2 03 50490</t>
  </si>
  <si>
    <t>11 2 03 R0490</t>
  </si>
  <si>
    <t>Основное мероприятие «Поддержка развития производства аквакультуры»</t>
  </si>
  <si>
    <t>11 2 04</t>
  </si>
  <si>
    <t>Поддержка развития производства аквакультуры (Иные бюджетные ассигнования)</t>
  </si>
  <si>
    <t>11 2 04 60470</t>
  </si>
  <si>
    <t>Основное мероприятие «Обеспечение проведения противоэпизоотических мероприятий в области»</t>
  </si>
  <si>
    <t>11 2 05</t>
  </si>
  <si>
    <t>Обеспечение проведения противоэпизоотических мероприятий (Закупка товаров, работ и услуг для обеспечения государственных (муниципальных) нужд)</t>
  </si>
  <si>
    <t>11 2 05 29940</t>
  </si>
  <si>
    <t>11 2 06</t>
  </si>
  <si>
    <t>11 2 06 00590</t>
  </si>
  <si>
    <t>Основное мероприятие «Социальная поддержка работников, проживающих в сельской местности, по оплате жилищно-коммунальных услуг»</t>
  </si>
  <si>
    <t>11 2 07</t>
  </si>
  <si>
    <t>Социальная поддержка работников, проживающих в сельской местности, по оплате жилищно-коммунальных услуг (Социальное обеспечение и иные выплаты населению)</t>
  </si>
  <si>
    <t>11 2 07 29950</t>
  </si>
  <si>
    <t>Подпрограмма «Развитие мясного скотоводства»</t>
  </si>
  <si>
    <t>11 3</t>
  </si>
  <si>
    <t>Основное мероприятие «Государственная поддержка строительства и реконструкции объектов для мясного скотоводства»</t>
  </si>
  <si>
    <t>11 3 01</t>
  </si>
  <si>
    <t>Возмещение части процентной ставки по инвестиционным кредитам на строительство и реконструкцию объектов мясного скотоводства (Иные бюджетные ассигнования)</t>
  </si>
  <si>
    <t>11 3 01 50200</t>
  </si>
  <si>
    <t>Возмещение части процентной ставки по инвестиционным кредитам на строительство и реконструкцию объектов мясного скотоводства  (Иные бюджетные ассигнования)</t>
  </si>
  <si>
    <t>11 3 01 50520</t>
  </si>
  <si>
    <t>Поддержка экономически значимых региональных программ по развитию мясного скотоводства (Иные бюджетные ассигнования)</t>
  </si>
  <si>
    <t>11 3 01 R0510</t>
  </si>
  <si>
    <t>11 3 01 R0520</t>
  </si>
  <si>
    <t>Подпрограмма «Поддержка малых форм хозяйствования»</t>
  </si>
  <si>
    <t>11 4</t>
  </si>
  <si>
    <t>Основное мероприятие «Поддержка начинающих фермеров»</t>
  </si>
  <si>
    <t>11 4 01</t>
  </si>
  <si>
    <t>Поддержка начинающих фермеров (Иные бюджетные ассигнования)</t>
  </si>
  <si>
    <t>11 4 01 50530</t>
  </si>
  <si>
    <t>Поддержка начинающих фермеров  (Иные бюджетные ассигнования)</t>
  </si>
  <si>
    <t>11 4 01 R0530</t>
  </si>
  <si>
    <t>Основное мероприятие «Развитие семейных животноводческих ферм на базе крестьянских (фермерских) хозяйств»</t>
  </si>
  <si>
    <t>11 4 02</t>
  </si>
  <si>
    <t>Развитие семейных животноводческих ферм (Иные бюджетные ассигнования)</t>
  </si>
  <si>
    <t>11 4 02 50540</t>
  </si>
  <si>
    <t>11 4 02 R0540</t>
  </si>
  <si>
    <t>Основное мероприятие «Государственная поддержка кредитования малых форм хозяйствования»</t>
  </si>
  <si>
    <t>11 4 03</t>
  </si>
  <si>
    <t>Возмещение части процентной ставки по долгосрочным, среднесрочным и краткосрочным кредитам, взятым малыми формами хозяйствования (межбюджетные трансферты)</t>
  </si>
  <si>
    <t>11 4 03 50550</t>
  </si>
  <si>
    <t>Возмещение части процентной ставки по долгосрочным, среднесрочным и краткосрочным кредитам, взятым малыми формами хозяйствования (Иные бюджетные ассигнования)</t>
  </si>
  <si>
    <t>Возмещение части процентной ставки по долгосрочным, среднесрочным и краткосрочным кредитам, взятым малыми формами хозяйствования  (Межбюджетные трансферты)</t>
  </si>
  <si>
    <t>Возмещение части процентной ставки по долгосрочным, среднесрочным и краткосрочным кредитам, взятым малыми формами хозяйствования (Межбюджетные трансферты)</t>
  </si>
  <si>
    <t>11 4 03 R0550</t>
  </si>
  <si>
    <t>Основное мероприятие «Оформление земельных участков в собственность крестьянскими (фермерскими)хозяйствами»</t>
  </si>
  <si>
    <t>11 4 04</t>
  </si>
  <si>
    <t>Возмещение части затрат крестьянских (фермерских) хозяйств, включая индивидуальных предпринимателей при оформлении в собственность земельных участков из земель сельскохозяйственного назначения (Иные бюджетные ассигнования)</t>
  </si>
  <si>
    <t>11 4 04 50560</t>
  </si>
  <si>
    <t>11 4 04 R0560</t>
  </si>
  <si>
    <t>Основное мероприятие «Развитие сельскохозяйственной кооперации»</t>
  </si>
  <si>
    <t>11 4 05</t>
  </si>
  <si>
    <t>Грантовая поддержка сельскохозяйственных потребительских кооперативов для развития материально-технической базы (Иные бюджетные ассигнования)</t>
  </si>
  <si>
    <t>11 4 05 54380</t>
  </si>
  <si>
    <t>11 4 05 R4380</t>
  </si>
  <si>
    <t xml:space="preserve">Подпрограмма «Техническая и технологическая модернизация, инновационное развитие» </t>
  </si>
  <si>
    <t>11 5</t>
  </si>
  <si>
    <t>Основное мероприятие «Развитие системы единого государственного информационного обеспечения агропромышленного комплекса»</t>
  </si>
  <si>
    <t>11 5 01</t>
  </si>
  <si>
    <t>Развитие системы единого государственного информационного обеспечения агропромышленного комплекса (Закупка товаров, работ и услуг для обеспечения государственных (муниципальных) нужд)</t>
  </si>
  <si>
    <t>11 5 01 60290</t>
  </si>
  <si>
    <t>Основное мероприятие «Обеспечение деятельности (Оказание услуг) государственных учреждений (организаций)»</t>
  </si>
  <si>
    <t>11 5 02</t>
  </si>
  <si>
    <t>11 5 02 00590</t>
  </si>
  <si>
    <t>Основное мероприятие «Поддержка сельскохозяйственной науки и подготовка кадров»</t>
  </si>
  <si>
    <t>11 5 03</t>
  </si>
  <si>
    <t>Поддержка сельскохозяйственной науки и подготовка кадров (Закупка товаров, работ и услуг для обеспечения государственных (муниципальных) нужд)</t>
  </si>
  <si>
    <t>11 5 03 60310</t>
  </si>
  <si>
    <t>Поддержка сельскохозяйственной науки и подготовка кадров (Иные бюджетные ассигнования)</t>
  </si>
  <si>
    <t>Основное мероприятие «Проведение Всероссийской сельскохозяйственной переписи в 2016 году»</t>
  </si>
  <si>
    <t>11 6 03</t>
  </si>
  <si>
    <t>Проведение Всероссийской сельскохозяйственной переписи в 2016 году (Межбюджетные трансферты)</t>
  </si>
  <si>
    <t>11 6 03 53910</t>
  </si>
  <si>
    <t xml:space="preserve">Подпрограмма «Устойчивое развитие сельских территорий» </t>
  </si>
  <si>
    <t>11 7</t>
  </si>
  <si>
    <t>Основное мероприятие «Поощрение и популяризация достижений в сфере развития сельских территорий, проведение ежегодного конкурса «Ветеранское подворье»</t>
  </si>
  <si>
    <t>11 7 02</t>
  </si>
  <si>
    <t>11 7 02 29990</t>
  </si>
  <si>
    <t>Подпрограмма «Развитие мелиорации земель сельскохозяйственного назначения»</t>
  </si>
  <si>
    <t>11 8</t>
  </si>
  <si>
    <t>11 8 01</t>
  </si>
  <si>
    <t>11 8 01 29990</t>
  </si>
  <si>
    <t>Основное мероприятие «Субсидии на реализацию мероприятий по развитию мелиорации земель сельскохозяйственного назначения»</t>
  </si>
  <si>
    <t>11 8 02</t>
  </si>
  <si>
    <t>Субсидии на реализацию мероприятий по развитию мелиорации земель сельскохозяйственного (Межбюджетные трансферты)</t>
  </si>
  <si>
    <t>11 8 02 73710</t>
  </si>
  <si>
    <t>Основное мероприятие «Строительство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t>
  </si>
  <si>
    <t xml:space="preserve">11 8 03 </t>
  </si>
  <si>
    <t>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 (Капитальные вложения в объекты государственной (муниципальной) собственности)</t>
  </si>
  <si>
    <t>11 8 03 40370</t>
  </si>
  <si>
    <t>Подпрограмма «Развитие овощеводства открытого и защищенного грунта и семенного картофелеводства»</t>
  </si>
  <si>
    <t>11 9</t>
  </si>
  <si>
    <t>Основное мероприятие «Развитие производства семенного картофеля и овощей открытого грунта»</t>
  </si>
  <si>
    <t>11 9 01</t>
  </si>
  <si>
    <t>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 (Иные бюджетные ассигнования)</t>
  </si>
  <si>
    <t>11 9 01 54390</t>
  </si>
  <si>
    <t>Возмещение части прямых понесенных затрат на создание и модернизацию объектов картофелехранилищ и овощехранилищ (Иные бюджетные ассигнования)</t>
  </si>
  <si>
    <t>11 9 01 54400</t>
  </si>
  <si>
    <t>Возмещение части прямых понесенных затрат на создание и модернизацию объектов картофелехранилищ и овощехранилищ, а также на приобретение техники и оборудования (Иные бюджетные ассигнования)</t>
  </si>
  <si>
    <t>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  (Иные бюджетные ассигнования)</t>
  </si>
  <si>
    <t>11 9 01 R4390</t>
  </si>
  <si>
    <t>Возмещение части прямых понесенных затрат на создание и модернизацию объектов картофелехранилищ и овощехранилищ, а также на приобретение техники и оборудования  (Иные бюджетные ассигнования)</t>
  </si>
  <si>
    <t>11 9 01 R4400</t>
  </si>
  <si>
    <t>Основное мероприятие «Развитие производства овощей защищенного грунта»</t>
  </si>
  <si>
    <t>11 9 02</t>
  </si>
  <si>
    <t>Возмещение части прямых понесенных затрат на создание и модернизацию объектов тепличных комплексов (Иные бюджетные ассигнования)</t>
  </si>
  <si>
    <t>11 9 02 54410</t>
  </si>
  <si>
    <t>Возмещение части прямых понесенных затрат на создание и модернизацию объектов тепличных комплексов, а также на приобретение техники и оборудования (Иные бюджетные ассигнования)</t>
  </si>
  <si>
    <t>Возмещение части прямых понесенных затрат на создание и модернизацию объектов тепличных комплексов, а также на приобретение техники и оборудования  (Иные бюджетные ассигнования)</t>
  </si>
  <si>
    <t>11 9 02 R4410</t>
  </si>
  <si>
    <t>Подпрограмма «Развитие молочного скотоводства»</t>
  </si>
  <si>
    <t>11 Б</t>
  </si>
  <si>
    <t>Основное мероприятие «Развитие молочного скотоводства»</t>
  </si>
  <si>
    <t>11 Б 01</t>
  </si>
  <si>
    <t>Субсидии на 1 килограмм реализованного и (или) отгруженного на собственную переработку молока (Иные бюджетные ассигнования)</t>
  </si>
  <si>
    <t>11 Б 01 50430</t>
  </si>
  <si>
    <t>Возмещение части прямых понесенных затрат на создание и модернизацию объектов животноводческих комплексов молочного направления (молочных ферм) (Иные бюджетные ассигнования)</t>
  </si>
  <si>
    <t>11 Б 01 54420</t>
  </si>
  <si>
    <t>Возмещение части прямых понесенных затрат на создание и модернизацию объектов животноводческих комплексов молочного направления (молочных ферм), а также на приобретение техники и оборудования (Иные бюджетные ассигнования)</t>
  </si>
  <si>
    <t>11 Б 01 R0430</t>
  </si>
  <si>
    <t>11 Б 01 R4420</t>
  </si>
  <si>
    <t>Основное мероприятие «Государственная поддержка кредитования подотрасли молочного скотоводства»</t>
  </si>
  <si>
    <t>11 Б 02</t>
  </si>
  <si>
    <t>Возмещение части процентной ставки по краткосрочным кредитам (займам) на развитие молочного скотоводства (Иные бюджетные ассигнования)</t>
  </si>
  <si>
    <t>11 Б 02 54430</t>
  </si>
  <si>
    <t>Возмещение части процентной ставки по инвестиционным кредитам (займам) на строительство и реконструкцию объектов для молочного скотоводства (Иные бюджетные ассигнования)</t>
  </si>
  <si>
    <t>11 Б 02 54440</t>
  </si>
  <si>
    <t>Возмещение части процентной ставки по краткосрочным кредитам (займам) на развитие молочного скотоводства  (Иные бюджетные ассигнования)</t>
  </si>
  <si>
    <t>11 Б 02 R4430</t>
  </si>
  <si>
    <t>11 Б 02 R4440</t>
  </si>
  <si>
    <t>Основное мероприятие «Стимулирование развития молочного скотоводства»</t>
  </si>
  <si>
    <t>11 Б 03</t>
  </si>
  <si>
    <t>Стимулирование развития молочного скотоводства (Иные бюджетные ассигнования)</t>
  </si>
  <si>
    <t>11 Б 03 60120</t>
  </si>
  <si>
    <t>11 Б 03 60130</t>
  </si>
  <si>
    <t xml:space="preserve"> Подпрограмма «Поддержка племенного дела, селекции и семеноводства» </t>
  </si>
  <si>
    <t>11 Г</t>
  </si>
  <si>
    <t>Основное мероприятие «Развитие элитного семеноводства»</t>
  </si>
  <si>
    <t>11 Г 01</t>
  </si>
  <si>
    <t>Возмещение части затрат на приобретение элитных семян (Иные бюджетные ассигнования)</t>
  </si>
  <si>
    <t>11 Г 01 50310</t>
  </si>
  <si>
    <t>11 Г 01 R0310</t>
  </si>
  <si>
    <t>Основное мероприятие «Поддержка племенного животноводства»</t>
  </si>
  <si>
    <t>11 Г 02</t>
  </si>
  <si>
    <t>Поддержка племенного животноводства (Иные бюджетные ассигнования)</t>
  </si>
  <si>
    <t>11 Г 02 50420</t>
  </si>
  <si>
    <t>11 Г 02 R0420</t>
  </si>
  <si>
    <t>Основное мероприятие «Государственная поддержка строительства объектов селекционно-генетических и селекционно-семеноводческих центров»</t>
  </si>
  <si>
    <t>11 Г 03</t>
  </si>
  <si>
    <t>Возмещение части прямых понесенных затрат на создание и модернизацию объектов селекционно-генетических центров в животноводстве и селекционно-семеноводческих центров (Иные бюджетные ассигнования)</t>
  </si>
  <si>
    <t>11 Г 03 54470</t>
  </si>
  <si>
    <t>Возмещение части прямых понесенных затрат на создание и модернизацию объектов селекционно-генетических центров в животноводстве и селекционно-семеноводческих центров, а также на приобретение техники и оборудования в растениеводстве (Иные бюджетные ассигнования)</t>
  </si>
  <si>
    <t>11 Г 03 R4470</t>
  </si>
  <si>
    <t>Основное мероприятие «Государственная поддержка кредитования развития селекционно-генетических и селекционно-семеноводческих центров в подотраслях животноводства и растениеводства»</t>
  </si>
  <si>
    <t>11 Г 04</t>
  </si>
  <si>
    <t>Возмещение части процентной ставки по краткосрочным кредитам (займам) на развитие селекционно-генетических и селекционно-семеноводческих центров в подотраслях животноводства и растениеводства  (Иные бюджетные ассигнования)</t>
  </si>
  <si>
    <t>11 Г 06 54480</t>
  </si>
  <si>
    <t>Возмещение части процентной ставки по инвестиционным кредитам (займам) на строительство и реконструкцию селекционно-генетических и селекционно-семеноводческих центров в подотраслях животноводства и растениеводства (Иные бюджетные ассигнования)</t>
  </si>
  <si>
    <t>11 Г 04 54490</t>
  </si>
  <si>
    <t>Возмещение части процентной ставки по краткосрочным кредитам (займам) на развитие селекционно-генетических и селекционно-семеноводческих центров в подотраслях животноводства и растениеводства (Иные бюджетные ассигнования)</t>
  </si>
  <si>
    <t>11 Г 06  R4480</t>
  </si>
  <si>
    <t>11 Г 04 R4490</t>
  </si>
  <si>
    <t>Основное мероприятие «Развитие племенной базы молочного скотоводства»</t>
  </si>
  <si>
    <t>11 Г 05</t>
  </si>
  <si>
    <t>Областной конкурс лучший по профессии  (Иные бюджетные ассигнования)</t>
  </si>
  <si>
    <t>11 Г 05 29999</t>
  </si>
  <si>
    <t>Поддержка племенного крупного рогатого скота молочного направления (Иные бюджетные ассигнования)</t>
  </si>
  <si>
    <t>11 Г 05 54460</t>
  </si>
  <si>
    <t>Поддержка племенного крупного рогатого скота молочного направления  (Иные бюджетные ассигнования)</t>
  </si>
  <si>
    <t>11 Г 05 R4460</t>
  </si>
  <si>
    <t>Основное мероприятие «Развитие племенной базы мясного скотоводства»</t>
  </si>
  <si>
    <t>11 Г 06</t>
  </si>
  <si>
    <t>Поддержка племенного крупного рогатого скота мясного направления (Иные бюджетные ассигнования)</t>
  </si>
  <si>
    <t>11 Г 06 50500</t>
  </si>
  <si>
    <t>Поддержка племенного крупного рогатого скота мясного направления  (Иные бюджетные ассигнования)</t>
  </si>
  <si>
    <t>11 Г 06 R0500</t>
  </si>
  <si>
    <t>Подпрограмма «Развитие отраслей агропромышленного комплекса»</t>
  </si>
  <si>
    <t>11 И</t>
  </si>
  <si>
    <t>Основное мероприятие «Поддержание доходности сельскохозяйственных товаропроизводителей»</t>
  </si>
  <si>
    <t>11 И 01</t>
  </si>
  <si>
    <t>11 И 01 55410</t>
  </si>
  <si>
    <t>Повышение продуктивности крупного рогатого скота молочного направления (Иные бюджетные ассигнования)</t>
  </si>
  <si>
    <t>11 И 01 55420</t>
  </si>
  <si>
    <t>Оказание несвязанной поддержки сельскохозяйственным товаропроизводителям в области растениеводства  (Иные бюджетные ассигнования)</t>
  </si>
  <si>
    <t>11 И 01 R5410</t>
  </si>
  <si>
    <t>11 И 01 R5420</t>
  </si>
  <si>
    <t>Основное мероприятие «Содействие достижению целевых показателей реализации региональных программ развития агропромышленного комплекса»</t>
  </si>
  <si>
    <t>11 И 02</t>
  </si>
  <si>
    <t>Оказание содействия достижению целевых показателей реализации региональных программ развития агропромышленного комплекса (Иные бюджетные ассигнования)</t>
  </si>
  <si>
    <t>11 И 02 55430</t>
  </si>
  <si>
    <t>11 И 02 73720</t>
  </si>
  <si>
    <t>Оказание содействия достижению целевых показателей реализации региональных программ развития агропромышленного комплекса Российской Федерации  (Закупка товаров, работ и услуг для обеспечения государственных (муниципальных) нужд)</t>
  </si>
  <si>
    <t>11 И 02 R5430</t>
  </si>
  <si>
    <t>Оказание содействия достижению целевых показателей реализации региональных программ развития агропромышленного комплекса Российской Федерации (Межбюджетные трансферты)</t>
  </si>
  <si>
    <t>Оказание содействия достижению целевых показателей реализации региональных программ развития агропромышленного комплекса Российской Федерации (Иные бюджетные ассигнования)</t>
  </si>
  <si>
    <t>Подпрограмма «Стимулирование инвестиционной деятельности в агропромышленном комплексе»</t>
  </si>
  <si>
    <t>11 Л</t>
  </si>
  <si>
    <t>Основное мероприятие «Поддержка инвестиционного кредитования в агропромышленном комплексе»</t>
  </si>
  <si>
    <t>11 Л 01</t>
  </si>
  <si>
    <t>Возмещение части процентной ставки по инвестиционным кредитам (займам) в агропромышленном комплексе (Иные бюджетные ассигнования)</t>
  </si>
  <si>
    <t>11 Л 01 R5440</t>
  </si>
  <si>
    <t>Основное мероприятие «Компенсация прямых понесенных затрат на строительство и модернизацию объектов агропромышленного комплекса»</t>
  </si>
  <si>
    <t>11 Л 02</t>
  </si>
  <si>
    <t>Возмещение части прямых понесенных затрат на создание и модернизацию объектов агропромышленного комплекса, а также на приобретение техники и оборудования (Иные бюджетные ассигнования)</t>
  </si>
  <si>
    <t>11 Л 02 R5450</t>
  </si>
  <si>
    <t>Государственная программа Белгородской области «Развитие водного и лесного хозяйства Белгородской области, охрана окружающей среды на 2014-2020 годы»</t>
  </si>
  <si>
    <t xml:space="preserve">Подпрограмма «Любительское рыболовство и охрана водных биоресурсов»  </t>
  </si>
  <si>
    <t>12 5</t>
  </si>
  <si>
    <t>Основное мероприятие «Организация, регулирование и охрана водных биологических ресурсов на территории Белгородской области»</t>
  </si>
  <si>
    <t>12 5 01</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</si>
  <si>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 52-ФЗ  «О животном мире» полномочий Российской Федерации в области организации, регулирования и охраны водных биологических ресурсов (Закупка товаров, работ и услуг для обеспечения государственных (муниципальных) нужд)</t>
  </si>
  <si>
    <t>12 5 01 59100</t>
  </si>
  <si>
    <t>Основное мероприятие «Поддержка любительского рыболовства и охрана водных биоресурсов на территории Белгородской области»</t>
  </si>
  <si>
    <t>12 5 02</t>
  </si>
  <si>
    <t>12 5 02 29990</t>
  </si>
  <si>
    <t>Возмещение расходов по иным непрограммным мероприятиям  (Иные бюджетные ассигнования)</t>
  </si>
  <si>
    <t>99 9 00 20390</t>
  </si>
  <si>
    <t>Денежные взыскания (штрафы) за нарушение условий договоров (соглашений) о предоставлении субсидии из федерального бюджета</t>
  </si>
  <si>
    <t>99 9 00 20590</t>
  </si>
  <si>
    <t>Водное хозяйство</t>
  </si>
  <si>
    <t>06 </t>
  </si>
  <si>
    <t xml:space="preserve">Государственная программа Белгородской области «Развитие водного и лесного хозяйства Белгородской области, охрана окружающей среды на 2014-2020 годы» </t>
  </si>
  <si>
    <t xml:space="preserve">Подпрограмма «Развитие водохозяйственного комплекса» </t>
  </si>
  <si>
    <t>12 2</t>
  </si>
  <si>
    <t>Основное мероприятие «Осуществление органами государственной власти субъекта Российской Федерации отдельных полномочий в области водных отношений»</t>
  </si>
  <si>
    <t>12 2 01</t>
  </si>
  <si>
    <t>Осуществление  отдельных полномочий в области водных отношений (Закупка товаров, работ и услуг для обеспечения государственных (муниципальных) нужд)</t>
  </si>
  <si>
    <t>12 2 01 51280</t>
  </si>
  <si>
    <t>Основное мероприятие «Капитальный ремонт гидротехнических сооружений, находящихся в собственности субъектов Российской Федерации, муниципальной собственности, капитальный ремонт и ликвидация бесхозяйных гидротехнических сооружений»</t>
  </si>
  <si>
    <t>12 2 02</t>
  </si>
  <si>
    <t>Мероприятия субъекта Российской Федерации в рамках мероприятий федеральной целевой программы «Развитие водохозяйственного комплекса Российской Федерации в 2012-2020 годах» (Закупка товаров, работ и услуг для обеспечения государственных (муниципальных) нужд)</t>
  </si>
  <si>
    <t>12 2 02 50160</t>
  </si>
  <si>
    <t>12 2 02 R0160</t>
  </si>
  <si>
    <t>Лесное хозяйство</t>
  </si>
  <si>
    <t>07 </t>
  </si>
  <si>
    <t xml:space="preserve">Подпрограмма «Развитие лесного хозяйства» </t>
  </si>
  <si>
    <t xml:space="preserve">12 1 </t>
  </si>
  <si>
    <t xml:space="preserve">Основное мероприятие «Обеспечение функций  органов власти Белгородской области,  в том числе территориальных органов» </t>
  </si>
  <si>
    <t>12 1 01</t>
  </si>
  <si>
    <t>Обеспечение функций  органов власти Белгородской области,  в том числе территориальных органов в рамках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</si>
  <si>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12 1 01 90019</t>
  </si>
  <si>
    <t>Обеспечение функций  органов власти Белгородской области,  в том числе территориальных органов в рамках (Закупка товаров, работ и услуг для обеспечения государственных (муниципальных) нужд)</t>
  </si>
  <si>
    <t>Обеспечение функций  органов власти Белгородской области,  в том числе территориальных органов в рамках (Иные бюджетные ассигнования)</t>
  </si>
  <si>
    <t xml:space="preserve">Основное мероприятие «Обеспечение деятельности (оказание услуг) государственных учреждений (организаций)» </t>
  </si>
  <si>
    <t>12 1 02</t>
  </si>
  <si>
    <t>12 1 02 00590</t>
  </si>
  <si>
    <t>Основное мероприятие «Осуществление органами государственной власти Российской Федерации отдельных полномочий в области лесных отношений»</t>
  </si>
  <si>
    <t>12 1 03</t>
  </si>
  <si>
    <t>Осуществление отдельных полномочий в области лесных отношений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</si>
  <si>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12 1 03 51290</t>
  </si>
  <si>
    <t>Осуществление отдельных полномочий в области лесных отношений (Закупка товаров, работ и услуг для обеспечения государственных (муниципальных) нужд)</t>
  </si>
  <si>
    <t>Осуществление отдельных полномочий в области лесных отношений (Предоставление субсидий бюджетным, автономным учреждениям и иным некоммерческим организациям)</t>
  </si>
  <si>
    <t>Основное мероприятие «Приобретение специализированной лесопожарной техники и оборудования»</t>
  </si>
  <si>
    <t>12 1 04</t>
  </si>
  <si>
    <t>Приобретение специализированной лесопожарной техники и оборудования (Закупка товаров, работ и услуг для обеспечения государственных (муниципальных) нужд)</t>
  </si>
  <si>
    <t>12 1 04 51310</t>
  </si>
  <si>
    <t>Приобретение специализированной лесопожарной техники и оборудования за счет средств субъекта Российской Федерации  (Закупка товаров, работ и услуг для обеспечения государственных (муниципальных) нужд)</t>
  </si>
  <si>
    <t>12 1 04 R1310</t>
  </si>
  <si>
    <t>Основное мероприятие «Создание полезащитных полос»</t>
  </si>
  <si>
    <t>12 1 05</t>
  </si>
  <si>
    <t>12 1 05 00590</t>
  </si>
  <si>
    <t xml:space="preserve">Транспорт                                                            </t>
  </si>
  <si>
    <t>08 </t>
  </si>
  <si>
    <t>Государственная программа Белгородской области «Совершенствование и развитие транспортной системы и дорожной сети в Белгородской области на 2014-2020 годы»</t>
  </si>
  <si>
    <t>Подпрограмма «Совершенствование и развитие транспортной системы»</t>
  </si>
  <si>
    <t xml:space="preserve">10 2 </t>
  </si>
  <si>
    <t>Основное мероприятие «Субвенции  на организацию транспортного обслуживания населения в пригородном межмуниципальном сообщении»</t>
  </si>
  <si>
    <t>10 2 01</t>
  </si>
  <si>
    <t>Субвенции  на организацию транспортного обслуживания населения в пригородном межмуниципальном сообщении (Межбюджетные отношения)</t>
  </si>
  <si>
    <t>10 2 01 73810</t>
  </si>
  <si>
    <t>Основное мероприятие «Субсидии организациям железнодорожного транспорта»</t>
  </si>
  <si>
    <t>10 2 02</t>
  </si>
  <si>
    <t>Субсидии организациям железнодорожного транспорта на компенсацию потерь в доходах, возникающих в результате государственного регулирования уровня тарифов, при осуществлении транспортного обслуживания населения железнодорожным транспортом общего пользования (пригородной категории) на территории Белгородской области (Иные бюджетные ассигнования)</t>
  </si>
  <si>
    <t>10 2 02 60420</t>
  </si>
  <si>
    <t>Компенсация потерь в доходах организациям железнодорожного транспорта, осуществляющим перевозки по льготным тарифам на проезд учащихся и воспитанников общеобразовательных организаций, студентов очной формы обучения профессиональных образовательных организаций и образовательных организаций высшего образования железнодорожным транспортом в пригородном сообщении Белгородской области (Иные бюджетные ассигнования)</t>
  </si>
  <si>
    <t>10 2 02 60430</t>
  </si>
  <si>
    <t>Компенсация потерь в доходах организациям железнодорожного транспорта, осуществляющим перевозки по льготным тарифам на проезд детей 5-7 лет железнодорожным транспортом в пригородном сообщении Белгородской области (Иные бюджетные ассигнования)</t>
  </si>
  <si>
    <t>10 2 02 60530</t>
  </si>
  <si>
    <t>Основное мероприятие «Государственная поддержка региональных авиаперевозок воздушным транспортом»</t>
  </si>
  <si>
    <t>10 2 03</t>
  </si>
  <si>
    <t>Государственная поддержка региональных авиаперевозок воздушным транспортом (Иные бюджетные ассигнования)</t>
  </si>
  <si>
    <t>10 2 03 60440</t>
  </si>
  <si>
    <t xml:space="preserve">10 3 </t>
  </si>
  <si>
    <t xml:space="preserve">10 3 03 </t>
  </si>
  <si>
    <t>10 3 03 00590</t>
  </si>
  <si>
    <t>Дорожное хозяйство (дорожные фонды)</t>
  </si>
  <si>
    <t>Государственная программа Белгородской области «Совершенствование и развитие транспортной системы и дорожной сети Белгородской области на 2014-2020 годы»</t>
  </si>
  <si>
    <t>Подпрограмма «Совершенствование и развитие дорожной сети»</t>
  </si>
  <si>
    <t>10 1</t>
  </si>
  <si>
    <t>Основное мероприятие «Содержание и ремонт автомобильных дорог общего пользования регионального значения»</t>
  </si>
  <si>
    <t>10 1 01</t>
  </si>
  <si>
    <t>Содержание и ремонт автомобильных дорог общего пользования регионального значения (Закупка товаров, работ и услуг для обеспечения государственных (муниципальных) нужд)</t>
  </si>
  <si>
    <t>10 1 01 20570</t>
  </si>
  <si>
    <t>Содержание и ремонт автомобильных дорог общего пользования регионального значения (Иные бюджетные ассигнования)</t>
  </si>
  <si>
    <t>Основное мероприятие «Капитальный ремонт автомобильных дорог общего пользования регионального значения»</t>
  </si>
  <si>
    <t>10 1 02</t>
  </si>
  <si>
    <t>Капитальный ремонт автомобильных дорог общего пользования регионального значения «Закупка товаров, работ и услуг для обеспечения государственных (муниципальных) нужд»</t>
  </si>
  <si>
    <t>10 1 02 20580</t>
  </si>
  <si>
    <t>Основное мероприятие «Строительство (реконструкция) автомобильных дорог общего пользования»</t>
  </si>
  <si>
    <t>10 1 03</t>
  </si>
  <si>
    <t>Строительство (реконструкция) автомобильных дорог общего пользования (Закупка товаров, работ и услуг для обеспечения государственных (муниципальных) нужд)</t>
  </si>
  <si>
    <t>10 1 03 40380</t>
  </si>
  <si>
    <t>Строительство (реконструкция) автомобильных дорог общего пользования «Капитальные вложения в объекты государственной (муниципальной) собственности»</t>
  </si>
  <si>
    <t>Строительство (реконструкция) автомобильных дорог общего пользования (Иные бюджетные ассигнования)</t>
  </si>
  <si>
    <t>Финансовое обеспечение дорожной деятельности (Капитальные вложения в объекты государственной (муниципальной) собственности)</t>
  </si>
  <si>
    <t>10 1 03 53900</t>
  </si>
  <si>
    <t>Реализация мероприятий региональных программ в сфере дорожного хозяйства по решениям Правительства Российской Федерации  (Капитальные вложения в объекты государственной (муниципальной) собственности)</t>
  </si>
  <si>
    <t>10 1 03 54200</t>
  </si>
  <si>
    <t>Финансовое обеспечение мероприятий 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(Капитальные вложения в объекты государственной (муниципальной) собственности)</t>
  </si>
  <si>
    <t>10 1 03 R0210</t>
  </si>
  <si>
    <t>Финансовое обеспечение мероприятий 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(Иные бюджетные ассигнования)</t>
  </si>
  <si>
    <t>Основное мероприятие «Строительство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t>
  </si>
  <si>
    <t>10 1 04</t>
  </si>
  <si>
    <t>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 (Закупка товаров, работ и услуг для обеспечения государственных (муниципальных) нужд)</t>
  </si>
  <si>
    <t>10 1 04 40390</t>
  </si>
  <si>
    <t>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 (Капитальные вложения в объекты государственной (муниципальной) собственности)</t>
  </si>
  <si>
    <t>10 1 04 R0180</t>
  </si>
  <si>
    <t>Реализация мероприятий федеральной целевой программы "Устойчивое развитие сельских территорий на 2014-2017 годы и на период до 2020 года"  (Иные бюджетные ассигнования)</t>
  </si>
  <si>
    <t>10 1 04 R0210</t>
  </si>
  <si>
    <t>Основное мероприятие «Субсидии на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капитальный ремонт и ремонт автомобильных дорог общего пользования населенных пунктов,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</si>
  <si>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10 1 05</t>
  </si>
  <si>
    <t>Субсидии на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(Межбюджетные трансферты)</t>
  </si>
  <si>
    <t>10 1 05 72110</t>
  </si>
  <si>
    <t>Субсидии на капитальный ремонт и ремонт автомобильных дорог общего пользования населенных пунктов (Межбюджетные трансферты)</t>
  </si>
  <si>
    <t>10 1 05 72140</t>
  </si>
  <si>
    <t>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 (Межбюджетные трансферты)</t>
  </si>
  <si>
    <t>10 1 05 72150</t>
  </si>
  <si>
    <t>Иные межбюджетные трансферты бюджетам муниципальных образований на финансовое обеспечение дорожной деятельности (Межбюджетные трансферты)</t>
  </si>
  <si>
    <t>10 1 05 72160</t>
  </si>
  <si>
    <t>10 3 01</t>
  </si>
  <si>
    <t>10 3 01 90019</t>
  </si>
  <si>
    <t>Основное мероприятие «Мероприятия в части уплаты налога на имущество организаций в отношении автомобильных дорог общего пользования и сооружений, являющихся их неотъемлемой частью»</t>
  </si>
  <si>
    <t>10 3 02</t>
  </si>
  <si>
    <t>Мероприятия в части уплаты налога на имущество организаций в отношении автомобильных дорог общего пользования и сооружений, являющихся их  неотъемлемой частью (Иные бюджетные ассигнования)</t>
  </si>
  <si>
    <t>10 3 02 29910</t>
  </si>
  <si>
    <t>10 3 04</t>
  </si>
  <si>
    <t>10 3 04 00590</t>
  </si>
  <si>
    <t>Другие вопросы в области национальной экономики</t>
  </si>
  <si>
    <t>Государственная программа Белгородской области «Социальная поддержка граждан в Белгородской области на 2014-2020 годы»</t>
  </si>
  <si>
    <t>Подпрограмма «Доступная среда»</t>
  </si>
  <si>
    <t>Мероприятия государственной программы  Российской Федерации «Доступная среда» на 2011-2020 годы (Закупка товаров, работ и услуг для обеспечения государственных (муниципальных) нужд)</t>
  </si>
  <si>
    <t>Государственная программа Белгородской области   «Обеспечение населения Белгородской области информацией о приоритетных направлениях региональной политики на 2014-2020 годы»</t>
  </si>
  <si>
    <t>12</t>
  </si>
  <si>
    <t>Подпрограмма «Укрепление единства российской нации и этнокультурное развитие народов России»</t>
  </si>
  <si>
    <t>07 3</t>
  </si>
  <si>
    <t>Основное мероприятие «Мероприятия в рамках подпрограммы «Укрепление единства российской нации и этнокультурное развитие народов России»</t>
  </si>
  <si>
    <t>07 3 01</t>
  </si>
  <si>
    <t>Реализация мероприятий федеральной целевой программы «Укрепление единства российской нации и этнокультурное развитие народов России (2014 - 2020 годы)»  (Закупка товаров, работ и услуг для обеспечения государственных (муниципальных) нужд)</t>
  </si>
  <si>
    <t>07 3 01 52360</t>
  </si>
  <si>
    <t>07 3 01 R5160</t>
  </si>
  <si>
    <t>07 4</t>
  </si>
  <si>
    <t>07 4 01</t>
  </si>
  <si>
    <t>Поддержка некоммерческих организаций (Предоставление субсидий бюджетным, автономным учреждениям и иным некоммерческим организациям)</t>
  </si>
  <si>
    <t>07 4 01 21020</t>
  </si>
  <si>
    <t>Государственная программа Белгородской области  «Развитие экономического потенциала и формирование благоприятного предпринимательского климата в Белгородской области на 2014-2020 годы»</t>
  </si>
  <si>
    <t>Основное мероприятие «Организация выставочной деятельности»</t>
  </si>
  <si>
    <t>08 1 01</t>
  </si>
  <si>
    <t>Организация выставочной деятельности (Закупка товаров, работ и услуг для обеспечения государственных (муниципальных) нужд)</t>
  </si>
  <si>
    <t>08 1 01 60330</t>
  </si>
  <si>
    <t>Подпрограмма «Развитие промышленности»</t>
  </si>
  <si>
    <t>08 2</t>
  </si>
  <si>
    <t>08 2 01</t>
  </si>
  <si>
    <t>08 2 01 60350</t>
  </si>
  <si>
    <t>08 2 04</t>
  </si>
  <si>
    <t>08 2 04 60380</t>
  </si>
  <si>
    <t xml:space="preserve">Подпрограмма «Развитие и государственная поддержка малого и среднего предпринимательства» </t>
  </si>
  <si>
    <t>Основное мероприятие «Поддержка некоммерческих организаций»</t>
  </si>
  <si>
    <t>08 3 01</t>
  </si>
  <si>
    <t>08 3 01 21020</t>
  </si>
  <si>
    <t>08 3 02</t>
  </si>
  <si>
    <t>08 3 02 00590</t>
  </si>
  <si>
    <t>Основное мероприятие «Государственная поддержка малого и среднего предпринимательства, включая крестьянские (фермерские) хозяйства»</t>
  </si>
  <si>
    <t>08 3 04</t>
  </si>
  <si>
    <t>Мероприятия  (Предоставление субсидий бюджетным, автономным учреждениям и иным некоммерческим организациям)</t>
  </si>
  <si>
    <t>08 3 04 29990</t>
  </si>
  <si>
    <t>Государственная поддержка малого и среднего предпринимательства, включая крестьянские (фермерские) хозяйства  (Межбюджетные трансферты)</t>
  </si>
  <si>
    <t>08 3 04 R0640</t>
  </si>
  <si>
    <t>Государственная поддержка малого и среднего предпринимательства, включая крестьянские (фермерские) хозяйства  (Предоставление субсидий бюджетным, автономным учреждениям и иным некоммерческим организациям)</t>
  </si>
  <si>
    <t>Субсидии на софинансирование капитальных вложений в объекты государственной собственности субъектов Российской Федерации  (Капитальные вложения в объекты государственной (муниципальной) собственности)</t>
  </si>
  <si>
    <t>08 3 04 51110</t>
  </si>
  <si>
    <t>Софинансирование капитальных вложений в объекты государственной собственности субъектов Российской Федерации (Капитальные вложения в объекты государственной (муниципальной) собственности)</t>
  </si>
  <si>
    <t>08 3 04 R1110</t>
  </si>
  <si>
    <t>Государственная поддержка малого и среднего предпринимательства, включая крестьянские (фермерские) хозяйства, а также реализация мероприятий по поддержке молодежного предпринимательства (Капитальные вложения в объекты государственной (муниципальной) собственности)</t>
  </si>
  <si>
    <t>08 3 04 R5270</t>
  </si>
  <si>
    <t>Подпрограмма «Развитие туризма, ремесленничества и придорожного сервиса»</t>
  </si>
  <si>
    <t>08 4</t>
  </si>
  <si>
    <t>Основное мероприятие «Создание и продвижение туристского продукта Белгородской области»</t>
  </si>
  <si>
    <t>08 4 01</t>
  </si>
  <si>
    <t>Создание и продвижение туристского продукта Белгородской области  (Закупка товаров, работ и услуг для обеспечения государственных (муниципальных) нужд)</t>
  </si>
  <si>
    <t>08 4 01 60370</t>
  </si>
  <si>
    <t>Создание и продвижение туристского продукта Белгородской области (Предоставление субсидий бюджетным, автономным учреждениям и иным некоммерческим организациям)</t>
  </si>
  <si>
    <t>Основное мероприятие «Развитие и модернизация инфраструктуры туризма и придорожного сервиса»</t>
  </si>
  <si>
    <t>08 4 02</t>
  </si>
  <si>
    <t>Реализация мероприятий по развитию внутреннего и въездного туризма (Предоставление субсидий бюджетным, автономным учреждениям и иным некоммерческим организациям)</t>
  </si>
  <si>
    <t>08 4 02 51100</t>
  </si>
  <si>
    <t>Реализация мероприятий по развитию внутреннего и въездного туризма за счет средств  бюджета субъекта Российской Федерации (Предоставление субсидий бюджетным, автономным учреждениям и иным некоммерческим организациям)</t>
  </si>
  <si>
    <t>08 4 02 R1100</t>
  </si>
  <si>
    <t>Основное мероприятие «Развитие предпринимательства в сфере сельского туризма»</t>
  </si>
  <si>
    <t>08 4 03</t>
  </si>
  <si>
    <t>Государственная поддержка малого и среднего предпринимательства, включая крестьянские (фермерские) хозяйства (Предоставление субсидий бюджетным, автономным учреждениям и иным некоммерческим организациям)</t>
  </si>
  <si>
    <t>08 4 03 50640</t>
  </si>
  <si>
    <t>Государственная поддержка малого и среднего предпринимательства, включая крестьянские (фермерские) хозяйства  (Предоставление субсидий бюджетным, автономным учреждениям и иным некоммерческим организации</t>
  </si>
  <si>
    <t>Государственная поддержка малого и среднего предпринимательства, включая крестьянские (фермерские) хозяйства  (Иные бюджетные ассигнования)</t>
  </si>
  <si>
    <t>08 4 03 R0640</t>
  </si>
  <si>
    <t>Государственная поддержка малого и среднего предпринимательства, включая крестьянские (фермерские) хозяйства   (Иные бюджетные ассигнования)</t>
  </si>
  <si>
    <t xml:space="preserve">Государственная программа  Белгородской области «Обеспечение доступным и комфортным жильем и коммунальными услугами жителей Белгородской области на 2014-2020 годы» </t>
  </si>
  <si>
    <t>09 3 03</t>
  </si>
  <si>
    <t>09 3 03 00590</t>
  </si>
  <si>
    <t>Государственная программа Белгородской области «Развитие информационного общества в Белгородской области на 2014-2020 годы»</t>
  </si>
  <si>
    <t>Подпрограмма «Развитие информационного общества»</t>
  </si>
  <si>
    <t>14 1</t>
  </si>
  <si>
    <t>Основное мероприятие «Обеспечение предоставления государственных и муниципальных услуг с использованием современных информационных и телекоммуникационных технологий»</t>
  </si>
  <si>
    <t>14 1 01</t>
  </si>
  <si>
    <t>Обеспечение предоставления государственных и муниципальных услуг с использованием современных информационных и телекоммуникационных технологий (Закупка товаров, работ и услуг для обеспечения государственных (муниципальных) нужд)</t>
  </si>
  <si>
    <t>14 1 01 25010</t>
  </si>
  <si>
    <t>Государственная поддержка малого и среднего предпринимательства, включая крестьянские (фермерские) хозяйства (Закупка товаров, работ и услуг для обеспечения государственных (муниципальных) нужд)</t>
  </si>
  <si>
    <t>14 1 01 50640</t>
  </si>
  <si>
    <t>14 1 01 R0640</t>
  </si>
  <si>
    <t>Основное мероприятие «Развитие и модернизация информационно-коммуникационной инфраструктуры связи»</t>
  </si>
  <si>
    <t>14 1 02</t>
  </si>
  <si>
    <t>Развитие и модернизация информационно-коммуникационной инфраструктуры связи (Закупка товаров, работ и услуг для обеспечения государственных (муниципальных) нужд)</t>
  </si>
  <si>
    <t>14 1 02 25020</t>
  </si>
  <si>
    <t>Основное мероприятие «Модернизация и развитие программного и технического комплекса корпоративной сети Администрации Губернатора Белгородской области»</t>
  </si>
  <si>
    <t>14 1 03</t>
  </si>
  <si>
    <t>Модернизация и развитие программного и технического комплекса корпоративной сети Администрации Губернатора Белгородской области (Закупка товаров, работ и услуг для обеспечения государственных (муниципальных) нужд)</t>
  </si>
  <si>
    <t>14 1 03 25030</t>
  </si>
  <si>
    <t>Основное мероприятие «Модернизация, развитие и сопровождение Региональной информационно-аналитической системы»</t>
  </si>
  <si>
    <t>14 1 04</t>
  </si>
  <si>
    <t>Модернизация, развитие и сопровождение Региональной информационно-аналитической системы (Закупка товаров, работ и услуг для обеспечения государственных (муниципальных) нужд)</t>
  </si>
  <si>
    <t>14 1 04 25040</t>
  </si>
  <si>
    <t>Основное мероприятие «Обеспечение информационной безопасности в информационном обществе»</t>
  </si>
  <si>
    <t>14 1 05</t>
  </si>
  <si>
    <t>Обеспечение информационной безопасности в информационном обществе (Закупка товаров, работ и услуг для обеспечения государственных (муниципальных) нужд)</t>
  </si>
  <si>
    <t>14 1 05 25050</t>
  </si>
  <si>
    <t>14 1 06</t>
  </si>
  <si>
    <t>14 1 06 00590</t>
  </si>
  <si>
    <t>Основное мероприятие «Поддержка региональных проектов в сфере информационных технологий»</t>
  </si>
  <si>
    <t>14 1 07</t>
  </si>
  <si>
    <t>Поддержка региональных проектов в сфере информационных технологий  (Закупка товаров, работ и услуг для обеспечения государственных (муниципальных) нужд)</t>
  </si>
  <si>
    <t>14 1 07 R0280</t>
  </si>
  <si>
    <t>Основное мероприятие «Внедрение и сопровождение информационной системы управления государственными и муниципальными закупками в Белгородской области»</t>
  </si>
  <si>
    <t>14 1 08</t>
  </si>
  <si>
    <t>Внедрение и сопровождение информационной системы управления государственными и муниципальными закупками в Белгородской области (Закупка товаров, работ и услуг для обеспечения государственных (муниципальных) нужд)</t>
  </si>
  <si>
    <t>14 1 08 25070</t>
  </si>
  <si>
    <t>Основное мероприятие «Создание, внедрение и информационно-техническое сопровождение специализированных программных продуктов»</t>
  </si>
  <si>
    <t>14 1 09</t>
  </si>
  <si>
    <t>Создание, внедрение и информационно-техническое сопровождение специализированных программных продуктов (Закупка товаров, работ и услуг для обеспечения государственных (муниципальных) нужд)</t>
  </si>
  <si>
    <t>14 1 09 25080</t>
  </si>
  <si>
    <t>Подпрограмма «Повышение качества и доступности государственных и муниципальных услуг»</t>
  </si>
  <si>
    <t>14 2</t>
  </si>
  <si>
    <t>Основное мероприятие «Развитие сети многофункциональных центров предоставления государственных и муниципальных услуг»</t>
  </si>
  <si>
    <t>14 2 01</t>
  </si>
  <si>
    <t>Развитие сети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</si>
  <si>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14 2 01 25060</t>
  </si>
  <si>
    <t>Иные межбюджетные трансферты на создание и развитие сети многофункциональных центров предоставления государственных и муниципальных услуг (Межбюджетные трансферты)</t>
  </si>
  <si>
    <t>14 2 01 71320</t>
  </si>
  <si>
    <t>14 2 02</t>
  </si>
  <si>
    <t>14 2 02 00590</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</si>
  <si>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</si>
  <si>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Резервный фонд Правительства Белгородской области  (Капитальные вложения в объекты государственной (муниципальной) собственности)</t>
  </si>
  <si>
    <t xml:space="preserve">в том числе взнос в уставный капитал акционерного общества </t>
  </si>
  <si>
    <t>Проведение комплексных кадастровых работ (Межбюджетные трансферты)</t>
  </si>
  <si>
    <t>99 9 00 R5110</t>
  </si>
  <si>
    <t>Проведение комплексных кадастровых работ за счет средств бюджета субъекта (Закупка товаров, работ и услуг для обеспечения государственных (муниципальных) нужд)</t>
  </si>
  <si>
    <t>Резервный фонд Правительства Белгородской области (Капитальные вложения в объекты государственной (муниципальной) собственности)</t>
  </si>
  <si>
    <t>Реализация мероприятий по управлению государственной собственностью, кадастровой оценке, землеустройству и землепользованию (Закупка товаров, работ и услуг для обеспечения государственных (муниципальных) нужд)</t>
  </si>
  <si>
    <t>99 9 00 60460</t>
  </si>
  <si>
    <t>Реализация мероприятий по управлению государственной собственностью, кадастровой оценке, землеустройству и землепользованию (Капитальные вложения в объекты государственной (муниципальной) собственности)</t>
  </si>
  <si>
    <t>Реализация мероприятий по управлению государственной собственностью, кадастровой оценке, землеустройству и землепользованию (Иные бюджетные ассигнования)</t>
  </si>
  <si>
    <t>99 9 00 60480</t>
  </si>
  <si>
    <t>99 9 00 60490</t>
  </si>
  <si>
    <t>Субсидии на возмещение расходов по иным непрограммным мероприятиям (Иные бюджетные ассигнования)</t>
  </si>
  <si>
    <t>99 9 00 60510</t>
  </si>
  <si>
    <t>Жилищно-коммунальное хозяйство</t>
  </si>
  <si>
    <t>Жилищное хозяйство</t>
  </si>
  <si>
    <t>Подпрограмма  «Стимулирование развития жилищного строительства»</t>
  </si>
  <si>
    <t>09 1</t>
  </si>
  <si>
    <t>Основное мероприятие «Обеспечение мероприятий по переселению граждан из аварийного жилищного фонда»</t>
  </si>
  <si>
    <t>09 1 14</t>
  </si>
  <si>
    <t>09 1 14 09502</t>
  </si>
  <si>
    <t>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 (Бюджетные инвестиции)</t>
  </si>
  <si>
    <t>Обеспечение мероприятий по  переселению граждан из аварийного жилищного фонда за счет средств областного бюджета (Межбюджетные трансферты)</t>
  </si>
  <si>
    <t>09 1 14 09602</t>
  </si>
  <si>
    <t>Обеспечение мероприятий по  переселению граждан из аварийного жилищного фонда за счет средств областного бюджета (Бюджетные инвестиции)</t>
  </si>
  <si>
    <t>Коммунальное хозяйство</t>
  </si>
  <si>
    <t>Подпрограмма «Энергоснабжение и повышение энергетической эффективности»</t>
  </si>
  <si>
    <t>08 5</t>
  </si>
  <si>
    <t>08 5 02</t>
  </si>
  <si>
    <t>08 5 02 00590</t>
  </si>
  <si>
    <t xml:space="preserve">Подпрограмма «Стимулирование развития жилищного строительства на территории Белгородской области» </t>
  </si>
  <si>
    <t>Основное мероприятие «Инженерное обустройство микрорайонов массовой застройки индивидуального жилищного строительства»</t>
  </si>
  <si>
    <t>09 1 09</t>
  </si>
  <si>
    <t>Инженерное обустройство микрорайонов массовой застройки индивидуального жилищного строительства в Белгородской области, в том числе земельных участков, выданных многодетным семьям (Капитальные вложения в объекты государственной (муниципальной) собственности)</t>
  </si>
  <si>
    <t>09 1 09 43780</t>
  </si>
  <si>
    <t>Подпрограмма «Создание условий для обеспечения населения качественными услугами жилищно-коммунального хозяйства»</t>
  </si>
  <si>
    <t>09 2</t>
  </si>
  <si>
    <t>Основное мероприятие «Реализация мероприятий по обеспечению населения чистой питьевой водой»</t>
  </si>
  <si>
    <t>09 2 05</t>
  </si>
  <si>
    <t>Субсидии на реализацию мероприятий по обеспечению населения чистой питьевой водой  (Капитальные вложения в объекты государственной (муниципальной) собственности)</t>
  </si>
  <si>
    <t>09 2 05 71090</t>
  </si>
  <si>
    <t>Субсидии на реализацию мероприятий по обеспечению населения чистой питьевой водой (Межбюджетные трансферты)</t>
  </si>
  <si>
    <t>09 1 09 73780</t>
  </si>
  <si>
    <t>Подпрограмма "Создание условий для обеспечения населения качественными услугами жилищно-коммунального хозяйства"</t>
  </si>
  <si>
    <t>Основное мероприятие "Реализация мероприятий по обеспечению населения чистой питьевой водой"</t>
  </si>
  <si>
    <t>Субсидии на реализацию мероприятий по обеспечению населения чистой питьевой водой (Капитальные вложения в объекты государственной (муниципальной) собственности)</t>
  </si>
  <si>
    <t>09 2 10</t>
  </si>
  <si>
    <t>09 2 10 40370</t>
  </si>
  <si>
    <t xml:space="preserve">Государственная программа Белгородской области «Развитие сельского хозяйства и рыбоводства в Белгородской области на 2014-2020 годы» </t>
  </si>
  <si>
    <t>Основное мероприятие «Реализация мероприятий федеральной целевой программы «Устойчивое развитие сельских территорий на 2014-2017 годы и на период до 2020 года»</t>
  </si>
  <si>
    <t>11 7 01</t>
  </si>
  <si>
    <t>Реализация мероприятий федеральной целевой программы «Устойчивое развитие сельских территорий на 2014 - 2017 годы и на период до 2020 года» (Межбюджетные трансферты)</t>
  </si>
  <si>
    <t>11 7 01 50180</t>
  </si>
  <si>
    <t>Реализация мероприятий федеральной целевой программы «Устойчивое развитие сельских территорий на 2014-2017 годы и на период до 2020 года»  (Межбюджетные трансферты)</t>
  </si>
  <si>
    <t>11 7 01 R0180</t>
  </si>
  <si>
    <t>Благоустройство</t>
  </si>
  <si>
    <t xml:space="preserve">09 </t>
  </si>
  <si>
    <t>Основное мероприятие «Субсидии  на организацию наружного освещения населенных пунктов Белгородской области»</t>
  </si>
  <si>
    <t>09 2 02</t>
  </si>
  <si>
    <t>Субсидии  на организацию наружного освещения населенных пунктов Белгородской области (Межбюджетные трансферты)</t>
  </si>
  <si>
    <t>09 2 02 71340</t>
  </si>
  <si>
    <t xml:space="preserve">Основное мероприятие «Субвенции на возмещение расходов по гарантированному перечню услуг по погребению в рамках статьи 12 Федерального закона от 12.01.1996 № 8-ФЗ «О погребении и похоронном деле» </t>
  </si>
  <si>
    <t>09 2 03</t>
  </si>
  <si>
    <t>Субвенции на возмещение расходов по гарантированному перечню услуг по погребению в рамках статьи 12 Федерального закона от 12.01.1996 № 8-ФЗ «О погребении и похоронном деле» (Межбюджетные трансферты)</t>
  </si>
  <si>
    <t>09 2 03 71350</t>
  </si>
  <si>
    <t xml:space="preserve">Основное мероприятие «Организация и проведение областных конкурсов по благоустройству муниципальных образований области» </t>
  </si>
  <si>
    <t>09 2 04</t>
  </si>
  <si>
    <t>Организация и проведение областных конкурсов по благоустройству муниципальных образований области  (Закупка товаров, работ и услуг для обеспечения государственных (муниципальных) нужд)</t>
  </si>
  <si>
    <t>09 2 04 60320</t>
  </si>
  <si>
    <t>Организация и проведение областных конкурсов по благоустройству муниципальных образований области  (Иные бюджетные ассигнования)</t>
  </si>
  <si>
    <t>Организация и проведение областных конкурсов по благоустройству муниципальных образований области (Межбюджетные трансферты)</t>
  </si>
  <si>
    <t>09 2 04 71360</t>
  </si>
  <si>
    <t>Основное мероприятие «Приоритетный проект «Формирование комфортной городской среды»</t>
  </si>
  <si>
    <t>09 2 06</t>
  </si>
  <si>
    <t>Поддержка государственных программ субъектов Российской Федерации и муниципальных программ формирования современной городской среды (Межбюджетные трансферты)</t>
  </si>
  <si>
    <t>09 2 06 R5550</t>
  </si>
  <si>
    <t>Поддержка государственных программ субъектов Российской Федерации и муниципальных программ формирования современной городской среды (Иные бюджетные ассигнования)</t>
  </si>
  <si>
    <t>09 2 07</t>
  </si>
  <si>
    <t>09 2 07 71380</t>
  </si>
  <si>
    <t>Основное мероприятие "Внедрение автоматизированной информационной системы "Региональный кадастр отходов"</t>
  </si>
  <si>
    <t>09 2 09</t>
  </si>
  <si>
    <t>09 2 09 29990</t>
  </si>
  <si>
    <t>Другие вопросы в области жилищно-коммунального хозяйства</t>
  </si>
  <si>
    <t>Подпрограмма «Создание условий для обеспечения качественными услугами жилищно-коммунального хозяйства населения Белгородской области»</t>
  </si>
  <si>
    <t xml:space="preserve">09 2 </t>
  </si>
  <si>
    <t>09 2 08</t>
  </si>
  <si>
    <t>Поддержка обустройства мест массового отдыха населения (городских парков) (Межбюджетные трансферты)</t>
  </si>
  <si>
    <t>09 2 08 R5600</t>
  </si>
  <si>
    <t>Охрана окружающей среды</t>
  </si>
  <si>
    <t>Охрана объектов растительного и животного мира и среды их обитания</t>
  </si>
  <si>
    <t>Подпрограмма «Охрана окружающей среды и рациональное природопользование»</t>
  </si>
  <si>
    <t>12 3</t>
  </si>
  <si>
    <t>Основное мероприятие «Охрана окружающей среды и рациональное природопользование»</t>
  </si>
  <si>
    <t>12 3 01</t>
  </si>
  <si>
    <t>12 3 01 29990</t>
  </si>
  <si>
    <t xml:space="preserve">Субсидии на разработку научно обоснованных проектов бассейнового природопользования в рамках подпрограммы «Охрана окружающей среды и рациональное природопользование» государственной программы  Белгородской области  «Развитие водного и лесного хозяйства Белгородской области, охрана окружающей среды на 2014 - 2020 годы»  </t>
  </si>
  <si>
    <t>12 3 7375</t>
  </si>
  <si>
    <t xml:space="preserve">Межбюджетные трансферты </t>
  </si>
  <si>
    <t xml:space="preserve">Основное мероприятие «Субсидии на разработку проектно-сметной документации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 </t>
  </si>
  <si>
    <t xml:space="preserve">12 3 03 </t>
  </si>
  <si>
    <t>Субсидии на разработку проектно-сметной документации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 (Межбюджетные трансферты)</t>
  </si>
  <si>
    <t>12 3 03 73760</t>
  </si>
  <si>
    <t>Подпрограмма «Сохранение, воспроизводство и использование животного мира»</t>
  </si>
  <si>
    <t>12 4</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</si>
  <si>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по федеральному государственному охотничьему надзору, выдаче разрешений на добычу охотничьих ресурсов и заключению охотхозяйственных соглашений</t>
  </si>
  <si>
    <t>12 4 04</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</si>
  <si>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</si>
  <si>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12 4 04 59700</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</si>
  <si>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(Закупка товаров, работ и услуг для обеспечения государственных (муниципальных) нужд)</t>
  </si>
  <si>
    <t>Основное мероприятие «Охрана и использование объектов животного мира на территории Белгородской области (за исключением охотничьих ресурсов и водных биологических ресурсов)»</t>
  </si>
  <si>
    <t>12 4 05</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</si>
  <si>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(Закупка товаров, работ и услуг для обеспечения государственных (муниципальных) нужд)</t>
  </si>
  <si>
    <t>12 4 05 59200</t>
  </si>
  <si>
    <t>Другие вопросы в области охраны окружающей среды</t>
  </si>
  <si>
    <t>12 6</t>
  </si>
  <si>
    <t>12 6 01</t>
  </si>
  <si>
    <t>12 6 01 90019</t>
  </si>
  <si>
    <t>Основное мероприятие «Субвенции на осуществление отдельных государственных полномочий по рассмотрению дел об административных правонарушениях»</t>
  </si>
  <si>
    <t>12 6 02</t>
  </si>
  <si>
    <t>Субвенции на осуществление отдельных государственных полномочий по рассмотрению дел об административных правонарушениях (Межбюджетные трансферты)</t>
  </si>
  <si>
    <t>12 6 02 71310</t>
  </si>
  <si>
    <t>Образование</t>
  </si>
  <si>
    <t>Дошкольное образование</t>
  </si>
  <si>
    <t>Государственная программа  Белгородской области «Развитие образования Белгородской области  на 2014-2020 годы»</t>
  </si>
  <si>
    <t xml:space="preserve">Подпрограмма «Развитие дошкольного образования»  </t>
  </si>
  <si>
    <t>02 1</t>
  </si>
  <si>
    <t xml:space="preserve">Основное мероприятие «Реализация образовательных программ дошкольного образования» </t>
  </si>
  <si>
    <t>02 1 01</t>
  </si>
  <si>
    <t>Субвенции  на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(Межбюджетные трансферты)</t>
  </si>
  <si>
    <t>02 1 01 73020</t>
  </si>
  <si>
    <t xml:space="preserve">Основное мероприятие «Государственная поддержка предоставления  дошкольного образования»  </t>
  </si>
  <si>
    <t>02 1 02</t>
  </si>
  <si>
    <t>Субсидии  на поддержку альтернативных форм предоставления дошкольного образования (Межбюджетные трансферты)</t>
  </si>
  <si>
    <t>02 1 02 73010</t>
  </si>
  <si>
    <t>Основное мероприятие «Развитие инфраструктуры системы дошкольного образования»</t>
  </si>
  <si>
    <t>02 1 04</t>
  </si>
  <si>
    <t>02 1 04 20550</t>
  </si>
  <si>
    <t>02 1 04 40370</t>
  </si>
  <si>
    <t>02 1 04 70550</t>
  </si>
  <si>
    <t>Субсидии на софинансирование капитальных вложений (строительства, реконструкции и приобретения объектов недвижимого имущества) в объекты муниципальной собственности  (Межбюджетные трансферты)</t>
  </si>
  <si>
    <t>02 1 04 71120</t>
  </si>
  <si>
    <t>Субсидии на софинансирование капитального ремонта объектов  муниципальной собственности (Межбюджетные трансферты)</t>
  </si>
  <si>
    <t>02 1 04 72120</t>
  </si>
  <si>
    <t>Государственная программа Белгородской области «Социальная поддержка граждан в Белгородской области  на 2014-2020 годы»</t>
  </si>
  <si>
    <t>Основное мероприятие «Обеспечение земельных участков для жилищного строительства дорожной, социальной и инженерной инфраструктурами»</t>
  </si>
  <si>
    <t>09 1 16</t>
  </si>
  <si>
    <t>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(Капитальные вложения в объекты государственной (муниципальной) собственности)</t>
  </si>
  <si>
    <t>09 1 16 50210</t>
  </si>
  <si>
    <t>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(Капитальные вложения в объекты государственной (муниципальной) собственности)</t>
  </si>
  <si>
    <t>09 1 16 R0210</t>
  </si>
  <si>
    <t>Общее образование</t>
  </si>
  <si>
    <t xml:space="preserve">Подпрограмма «Развитие общего образования»  </t>
  </si>
  <si>
    <t>02 2</t>
  </si>
  <si>
    <t xml:space="preserve">Основное мероприятие «Реализация программ общего образования» </t>
  </si>
  <si>
    <t>02 2 01</t>
  </si>
  <si>
    <t>Обеспечение деятельности (оказание услуг) государственных учреждений (организаций)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</si>
  <si>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02 2 01 00590</t>
  </si>
  <si>
    <t>Обеспечение деятельности (оказание услуг) государственных учреждений (организаций) Белгородской области (Закупка товаров, работ и услуг для обеспечения государственных (муниципальных) нужд)</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</si>
  <si>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</si>
  <si>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Обеспечение деятельности (оказание услуг) государственных учреждений (организаций) Белгородской области (Иные бюджетные ассигнования)</t>
  </si>
  <si>
    <t>02 2 01 21020</t>
  </si>
  <si>
    <t>Выплата денежного вознаграждения за выполнение функций классного руководителя педагогическим работникам государственных образовательных учреждений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</si>
  <si>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02 2 01 23060</t>
  </si>
  <si>
    <t>Выплата денежного вознаграждения за выполнение функций классного руководителя педагогическим работникам государственных образовательных учреждений (организаций)  (Предоставление субсидий бюджетным, автономным учреждениям и иным некоммерческим организациям)</t>
  </si>
  <si>
    <t>Субвенции  на реализацию государственного стандарта общего образования (Межбюджетные трансферты)</t>
  </si>
  <si>
    <t>02 2 01 73040</t>
  </si>
  <si>
    <t>Субвенции  на выплату денежного вознаграждения за выполнение функций классного руководителя педагогическим работникам  муниципальных образовательных учреждений (организаций) (Межбюджетные трансферты)</t>
  </si>
  <si>
    <t>02 2 01 73060</t>
  </si>
  <si>
    <t>Основное мероприятие «Социальная поддержка обучающихся»</t>
  </si>
  <si>
    <t>02 2 02</t>
  </si>
  <si>
    <t>Пособия и компенсация детям-сиротам и детям, оставшимся без попечения родителей  (Социальное обеспечение и иные выплаты населению)</t>
  </si>
  <si>
    <t>02 2 02 12210</t>
  </si>
  <si>
    <t>Основное мероприятие «Содействие развитию  общего образования»</t>
  </si>
  <si>
    <t>02 2 03</t>
  </si>
  <si>
    <t>Финансовое обеспечение мероприятий федеральной целевой программы развитие образования  на 2016-2020 годы (Закупка товаров, работ и услуг для обеспечения государственных (муниципальных) нужд)</t>
  </si>
  <si>
    <t>02 2 03 R4980</t>
  </si>
  <si>
    <t>02 2 03 29990</t>
  </si>
  <si>
    <t>Основное мероприятие «Поощрение лучших учителей»</t>
  </si>
  <si>
    <t>02 2 04</t>
  </si>
  <si>
    <t>Поощрение лучших учителей (Закупка товаров, работ и услуг для обеспечения государственных (муниципальных) нужд)</t>
  </si>
  <si>
    <t>02 2 04 50880</t>
  </si>
  <si>
    <t>Поощрение лучших учителей (Социальное обеспечение и иные выплаты населению)</t>
  </si>
  <si>
    <t>02 2 04 R0880</t>
  </si>
  <si>
    <t>Поощрение лучших учителей  (Социальное обеспечение и иные выплаты населению)</t>
  </si>
  <si>
    <t>Основное мероприятие «Мероприятия по развитию общего образования, выявление и поддержка одаренных детей»</t>
  </si>
  <si>
    <t>02 2 05</t>
  </si>
  <si>
    <t>Резервный фонд Правительства области (Социальное обеспечение и иные выплаты населению)</t>
  </si>
  <si>
    <t>02 2 05 20550</t>
  </si>
  <si>
    <t>02 2 05 29990</t>
  </si>
  <si>
    <t>Мероприятия (Предоставление субсидий бюджетным, автономным учреждениям и иным некоммерческим организациям)</t>
  </si>
  <si>
    <t>Основное мероприятие «Развитие инфраструктуры системы общего образования»</t>
  </si>
  <si>
    <t>02 2 06</t>
  </si>
  <si>
    <t>Капитальный ремонт объектов государственной собственности Белгородской области (Предоставление субсидий бюджетным, автономным учреждениям и иным некоммерческим организациям)</t>
  </si>
  <si>
    <t>02 2 06 22110</t>
  </si>
  <si>
    <t>02 2 06 40370</t>
  </si>
  <si>
    <t>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    (Капитальные вложения в объекты государственной (муниципальной) собственности)</t>
  </si>
  <si>
    <t>Субсидии на создание в общеобразовательных организациях, расположенных в сельской местности, условий для занятий физической культурой и спортом (Межбюджетные трансферты)</t>
  </si>
  <si>
    <t>02 2 06 50970</t>
  </si>
  <si>
    <t>Субсидии на реализацию мероприятий по содействию создания в субъектах Российской Федерации новых мест в общеобразовательных организациях (Межбюджетные трансферты)</t>
  </si>
  <si>
    <t>02 2 06 55200</t>
  </si>
  <si>
    <t>Субсидии на реализацию мероприятий по содействию создания в субъектах Российской Федерации новых мест в общеобразовательных организациях  (Капитальные вложения в объекты государственной (муниципальной) собственности)</t>
  </si>
  <si>
    <t>02 2 06 R5200</t>
  </si>
  <si>
    <t>Создание в общеобразовательных организациях, расположенных в сельской местности, условий для занятий физической культурой и спортом (Межбюджетные трансферты)</t>
  </si>
  <si>
    <t>02 2 06 R0970</t>
  </si>
  <si>
    <t xml:space="preserve">Средства, передаваемые для компенсации расходов, возникших в результате решений, принятых органами власти другого уровня, за счет средств резервного фонда Правительства Белгородской области  (Межбюджетные трансферты) </t>
  </si>
  <si>
    <t>02 2 06 70550</t>
  </si>
  <si>
    <t>02 2 06 71120</t>
  </si>
  <si>
    <t>Субсидии на софинансирование капитального ремонта объектов муниципальной собственности (Межбюджетные трансферты)</t>
  </si>
  <si>
    <t>02 2 06 72120</t>
  </si>
  <si>
    <t>Подпрограмма  «Развитие дополнительного образования»</t>
  </si>
  <si>
    <t>02 3</t>
  </si>
  <si>
    <t xml:space="preserve">Основное мероприятие «Реализация дополнительных общеобразовательных (общеразвивающих) программ» </t>
  </si>
  <si>
    <t>02 3 01</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</si>
  <si>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</si>
  <si>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02 3 01 00590</t>
  </si>
  <si>
    <t>Основное мероприятие «Реализация мероприятий, проводимых для детей и молодежи»</t>
  </si>
  <si>
    <t>02 3 02</t>
  </si>
  <si>
    <t>02 3 02 29990</t>
  </si>
  <si>
    <t>02 3 02 R4980</t>
  </si>
  <si>
    <t>Основное мероприятие «Развитие инфраструктуры дополнительного образования»</t>
  </si>
  <si>
    <t>02 3 03</t>
  </si>
  <si>
    <t>02 3 03 40370</t>
  </si>
  <si>
    <t>02 3 03 72120</t>
  </si>
  <si>
    <t>02 2 07</t>
  </si>
  <si>
    <t>02 2 07 29990</t>
  </si>
  <si>
    <t>Финансовое обеспечение мероприятий федеральной целевой программы развития образования на 2016-2020 годы  (Закупка товаров, работ и услуг для обеспечения государственных (муниципальных) нужд)</t>
  </si>
  <si>
    <t>02 2 07 R4980</t>
  </si>
  <si>
    <t>Финансовое обеспечение мероприятий федеральной целевой программы развития образования на 2016-2020 годы  (Предоставление субсидий бюджетным, автономным учреждениям и иным некоммерческим организациям)</t>
  </si>
  <si>
    <t>Подпрограмма "Развитие дополнительного образования детей"</t>
  </si>
  <si>
    <t xml:space="preserve">02 3 </t>
  </si>
  <si>
    <t>Подпрограмма «Государственная политика в сфере образования»</t>
  </si>
  <si>
    <t>Основное мероприятие «Профессиональная подготовка, переподготовка и повышение квалификации»</t>
  </si>
  <si>
    <t>02 5 03</t>
  </si>
  <si>
    <t>Повышение квалификации, профессиональная подготовка и переподготовка кадров (Предоставление субсидий бюджетным, автономным учреждениям и иным некоммерческим организациям)</t>
  </si>
  <si>
    <t>02 5 03 21010</t>
  </si>
  <si>
    <t>Подпрограмма «Социальная поддержка семьи и детей»</t>
  </si>
  <si>
    <t>04 3</t>
  </si>
  <si>
    <t>Основное мероприятие «Обеспечение деятельности (оказание услуг) государственных учреждений (организаций) Белгородской области</t>
  </si>
  <si>
    <t>04 3 03</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</si>
  <si>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</si>
  <si>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04 3 03 00590</t>
  </si>
  <si>
    <t>Пособия и компенсации детям-сиротам и детям, оставшимся без попечения родителей (Социальное обеспечение и иные выплаты населению)</t>
  </si>
  <si>
    <t>04 3 03 12210</t>
  </si>
  <si>
    <t>Меры социальной поддержки педагогическим работникам государственных образовательных учреждений (организаций), проживающим и работающим в сельских населённых пунктах, рабочих посёлках (посёлках городского типа) на территории Белгородской области (Социальное обеспечение и иные выплаты населению)</t>
  </si>
  <si>
    <t>04 3 03 12220</t>
  </si>
  <si>
    <t>04 3 03 21020</t>
  </si>
  <si>
    <t>Мероприятия государственной программы Российской Федерации «Доступная среда» на 2011-2020 годы (Межбюджетные трансферты)</t>
  </si>
  <si>
    <t>Мероприятия государственной программы Российской Федерации «Доступная среда»  на 2011-2020 годы (Предоставление субсидий бюджетным, автономным учреждениям и иным некоммерческим организациям)</t>
  </si>
  <si>
    <t>Мероприятия государственной программы «Доступная среда» на 2011-2020 годы (Предоставление субсидий бюджетным, автономным учреждениям и иным некоммерческим организациям)</t>
  </si>
  <si>
    <t>Государственная программа Белгородской области «Развитие физической культуры и спорта в Белгородской области на 2014-2020 годы»</t>
  </si>
  <si>
    <t>Подпрограмма «Развитие системы подготовки спортивного резерва и спорта высших достижений»</t>
  </si>
  <si>
    <t>06 2</t>
  </si>
  <si>
    <t>Основное мероприятие «Обеспечение подготовки и участия спортивных сборных команд в международных, всероссийских и других спортивных соревнованиях, обеспечение организации и проведения комплексных спортивных мероприятий, чемпионатов и первенств по видам спорта»</t>
  </si>
  <si>
    <t xml:space="preserve">06 2 01 </t>
  </si>
  <si>
    <t>06 2 01 29990</t>
  </si>
  <si>
    <t>Основное мероприятие «Создание эффективной системы физического воспитания, ориентированной на особенности развития  детей и подростков»</t>
  </si>
  <si>
    <t>06 2 02</t>
  </si>
  <si>
    <t>06 2 02 00590</t>
  </si>
  <si>
    <t>Государственная программа Белгородской области «Обеспечение населения Белгородской области информацией о деятельности органов государственной власти и приоритетах региональной политики на 2014-2020 годы»</t>
  </si>
  <si>
    <t xml:space="preserve">07 </t>
  </si>
  <si>
    <t xml:space="preserve">Подпрограмма «Укрепление единства российской нации и этнокультурное развитие народов России» </t>
  </si>
  <si>
    <t xml:space="preserve">Основное мероприятие «Мероприятия в рамках подпрограммы «Укрепление единства российской нации и этнокультурное развитие народов России» </t>
  </si>
  <si>
    <t xml:space="preserve">07 3 01 </t>
  </si>
  <si>
    <t>Мероприятия (Закупка товаров, работ и услуг для обеспечения государственных (муниципальных) нужд</t>
  </si>
  <si>
    <t>07 3 01 29990</t>
  </si>
  <si>
    <t>Мероприятия в рамках подпрограммы «Укрепление единства российской нации и этнокультурное развитие народов России» (Предоставление субсидий бюджетным, автономным учреждениям и иным некоммерческим организациям)</t>
  </si>
  <si>
    <t>Реализация мероприятий федеральной целевой программы «Устойчивое развитие сельских территорий на 2014 - 2017 годы и на период до 2020 года» (Капитальные вложения в объекты государственной (муниципальной) собственности)</t>
  </si>
  <si>
    <t>Реализация мероприятий федеральной целевой программы «Устойчивое развитие сельских территорий на 2014-2017 годы и на период до 2020 года» (Капитальные вложения в объекты государственной (муниципальной) собственности)</t>
  </si>
  <si>
    <t>Реализация мероприятий федеральной целевой программы «Устойчивое развитие сельских территорий на 2014-2017 годы и на период до 2020 года»  (Капитальные вложения в объекты государственной (муниципальной) собственности)</t>
  </si>
  <si>
    <t xml:space="preserve">Государственная программа Белгородской области «Развитие кадровой политики  Белгородской области на 2014-2020 годы» </t>
  </si>
  <si>
    <t>Подпрограмма «Развитие профессионального образования Белгородской области»</t>
  </si>
  <si>
    <t>15 02</t>
  </si>
  <si>
    <t>15 2 01</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</si>
  <si>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</si>
  <si>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15 2 01 00590</t>
  </si>
  <si>
    <t>Дополнительное образование детей</t>
  </si>
  <si>
    <t>02 3 02 55196</t>
  </si>
  <si>
    <t>02 3 02 R5196</t>
  </si>
  <si>
    <t>02 3 03 71120</t>
  </si>
  <si>
    <t>Мероприятия государственной программы Российской Федерации «Доступная среда» на 2011-2020 годы  (Межбюджетные трансферты)</t>
  </si>
  <si>
    <t>Среднее профессиональное образование</t>
  </si>
  <si>
    <t>Государственная программа Белгородской области «Социальная поддержка граждан Белгородской области на 2014-2020 годы»</t>
  </si>
  <si>
    <t>Мероприятия государственной программы «Доступная среда» на 2011- 2020 годы (Предоставление субсидий бюджетным, автономным учреждениям и иным некоммерческим организациям)</t>
  </si>
  <si>
    <t>Подпрограмма «Развитие профессионального образования»</t>
  </si>
  <si>
    <t>15 2</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</si>
  <si>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</si>
  <si>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Обеспечение деятельности (оказание услуг) государственных учреждений (организаций)  Белгородской области  (Иные бюджетные ассигнования)</t>
  </si>
  <si>
    <t>15 2 02</t>
  </si>
  <si>
    <t>15 2 02 12210</t>
  </si>
  <si>
    <t>Стипендии (Социальное обеспечение и иные выплаты населению)</t>
  </si>
  <si>
    <t>15 2 02 12230</t>
  </si>
  <si>
    <t>Стипендии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 (Социальное обеспечение и иные выплаты населению)</t>
  </si>
  <si>
    <t>15 2 02 38930</t>
  </si>
  <si>
    <t>Основное мероприятие «Социальная поддержка педагогических работников»</t>
  </si>
  <si>
    <t>15 2 03</t>
  </si>
  <si>
    <t>Меры социальной поддержки педагогических работников государственных  образовательных учреждений, расположенных в сельских населенных пунктах, рабочих поселках (поселках городского типа)  (Социальное обеспечение и иные выплаты населению)</t>
  </si>
  <si>
    <t>15 2 03 12220</t>
  </si>
  <si>
    <t>Основное мероприятие «Содействие развитию  профессионального  образования»</t>
  </si>
  <si>
    <t>15 2 04</t>
  </si>
  <si>
    <t>Резервный фонд Правительства области (Предоставление субсидий бюджетным, автономным учреждениям и иным некоммерческим организациям)</t>
  </si>
  <si>
    <t>15 2 04 20550</t>
  </si>
  <si>
    <t>15 2 04 29990</t>
  </si>
  <si>
    <t>Основное мероприятие «Капитальный ремонт объектов государственной собственности Белгородской области»</t>
  </si>
  <si>
    <t>15 2 06</t>
  </si>
  <si>
    <t>15 2 06 22110</t>
  </si>
  <si>
    <t>15 2 06 20550</t>
  </si>
  <si>
    <t>Профессиональная подготовка, переподготовка и повышение квалификации</t>
  </si>
  <si>
    <t xml:space="preserve">02 5 </t>
  </si>
  <si>
    <t>Основное мероприятие «Финансовое обеспечение структурных подразделений органов исполнительной власти и прочих учреждений (организаций) в сфере образования</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</si>
  <si>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</si>
  <si>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02 5 02 00590</t>
  </si>
  <si>
    <t>02 5 03 00590</t>
  </si>
  <si>
    <t>Подпрограмма «Развитие государственной гражданской  и муниципальной службы Белгородской области»</t>
  </si>
  <si>
    <t>15 1</t>
  </si>
  <si>
    <t>Основное мероприятие  «Кадровое обеспечение  государственной гражданской и муниципальной  службы»</t>
  </si>
  <si>
    <t>15 1 01</t>
  </si>
  <si>
    <t>15 1 01 21010</t>
  </si>
  <si>
    <t>Организация обучения по дополнительным программам повышения квалификации работников мобилизационных органов и руководителей организаций, имеющих мобилизационные задания (Закупка товаров, работ и услуг для обеспечения государственных нужд)</t>
  </si>
  <si>
    <t>15 1 01 22010</t>
  </si>
  <si>
    <t xml:space="preserve">15 2 </t>
  </si>
  <si>
    <t>Подпрограмма  «Подготовка управленческих кадров для организаций народного хозяйства»</t>
  </si>
  <si>
    <t xml:space="preserve">15 4 </t>
  </si>
  <si>
    <t xml:space="preserve">Основное мероприятие   «Подготовка управленческих кадров  для организаций  народного хозяйства Российской Федерации» </t>
  </si>
  <si>
    <t xml:space="preserve">15 4 01 </t>
  </si>
  <si>
    <t>Подготовка управленческих кадров  для организаций  народного хозяйства Российской Федерации (Закупка товаров, работ и услуг для обеспечения государственных нужд)</t>
  </si>
  <si>
    <t>15 4 01 50660</t>
  </si>
  <si>
    <t>15 4 01 R0660</t>
  </si>
  <si>
    <t xml:space="preserve">Подпрограмма «Противодействие коррупции» </t>
  </si>
  <si>
    <t xml:space="preserve">15 7 </t>
  </si>
  <si>
    <t xml:space="preserve">Основное мероприятие «Повышение квалификации, профессиональная подготовка и переподготовка кадров» </t>
  </si>
  <si>
    <t xml:space="preserve">15 7 01 </t>
  </si>
  <si>
    <t>15 7 01 21010</t>
  </si>
  <si>
    <t xml:space="preserve">Высшее образование  </t>
  </si>
  <si>
    <t>15 2 05</t>
  </si>
  <si>
    <t>15 2 05 40370</t>
  </si>
  <si>
    <t>400</t>
  </si>
  <si>
    <t>Молодежная политика</t>
  </si>
  <si>
    <t xml:space="preserve">Государственная программа Белгородской области «Развитие образования Белгородской области на 2014-2020 годы» </t>
  </si>
  <si>
    <t>Подпрограмма «Организация отдыха и оздоровление детей и подростков Белгородской области»</t>
  </si>
  <si>
    <t>02 6</t>
  </si>
  <si>
    <t>Основное мероприятие «Проведение детской оздоровительной кампании»</t>
  </si>
  <si>
    <t>02 6 01</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</si>
  <si>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</si>
  <si>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02 6 01 00590</t>
  </si>
  <si>
    <t>02 6 01 20650</t>
  </si>
  <si>
    <t>Мероприятия по проведению оздоровительной кампании детей  (Предоставление субсидий бюджетным, автономным учреждениям и иным некоммерческим организациям)</t>
  </si>
  <si>
    <t>Субвенции на проведение оздоровительной компании детей (Иные межбюджетные трансферты)</t>
  </si>
  <si>
    <t>02 6 01 70650</t>
  </si>
  <si>
    <t>Основное мероприятие «Проведение оздоровительной кампании детей, находящихся в трудной жизненной ситуации»</t>
  </si>
  <si>
    <t>02 6 02</t>
  </si>
  <si>
    <t>Обеспечение мероприятий, связанных с отдыхом и оздоровлением детей, находящихся в трудной жизненной ситуации  (Закупка товаров, работ и услуг для обеспечения государственных нужд)</t>
  </si>
  <si>
    <t>02 6 02 54570</t>
  </si>
  <si>
    <t>Обеспечение мероприятий, связанных с отдыхом и оздоровлением детей, находящихся в трудной жизненной ситуации  (Социальное обеспечение и иные выплаты населению)</t>
  </si>
  <si>
    <t>Подпрограмма «Молодость Белгородчины»</t>
  </si>
  <si>
    <t>15 5</t>
  </si>
  <si>
    <t>Основное мероприятие «Создание условий успешной социализации и эффективной самореализации молодежи Белгородской области»</t>
  </si>
  <si>
    <t>15 5 01</t>
  </si>
  <si>
    <t>Обеспечение деятельности (оказание услуг) подведомственных учреждений (организаций) (Предоставление субсидий бюджетным, автономным учреждениям и иным некоммерческим организациям)</t>
  </si>
  <si>
    <t>15 5 01 00590</t>
  </si>
  <si>
    <t>Резервный фонд Правительства Белгородской области (Закупка товаров, работ и услуг для обеспечения государственных нужд)</t>
  </si>
  <si>
    <t>15 5 01 20550</t>
  </si>
  <si>
    <t>15 5 01 29990</t>
  </si>
  <si>
    <t>Основное мероприятие «Организация  и проведение мероприятий, направленных на вовлечение молодежи в предпринимательскую деятельность»</t>
  </si>
  <si>
    <t>15 5 02</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</si>
  <si>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(Закупка товаров, работ и услуг для обеспечения государственных (муниципальных) нужд)</t>
  </si>
  <si>
    <t>15 5 02 R5270</t>
  </si>
  <si>
    <t xml:space="preserve">15 8 </t>
  </si>
  <si>
    <t>Основное мероприятие «Научно-исследовательское и научно-методическое сопровождение патриотического воспитания»</t>
  </si>
  <si>
    <t>15 8 01</t>
  </si>
  <si>
    <t>15 8 01 21020</t>
  </si>
  <si>
    <t>Мероприятия (Закупка товаров, работ и услуг для государственных (муниципальных) нужд)</t>
  </si>
  <si>
    <t>15 8 01 29990</t>
  </si>
  <si>
    <t>15 8 02</t>
  </si>
  <si>
    <t>15 8 02 20550</t>
  </si>
  <si>
    <t>15 8 02 21020</t>
  </si>
  <si>
    <t>15 8 02 29990</t>
  </si>
  <si>
    <t xml:space="preserve">15 8 03 </t>
  </si>
  <si>
    <t>15 8 03 29990</t>
  </si>
  <si>
    <t xml:space="preserve">15 8 04 </t>
  </si>
  <si>
    <t>15 8 04 29990</t>
  </si>
  <si>
    <t>Прикладные научные исследования в области образования</t>
  </si>
  <si>
    <t xml:space="preserve">15 </t>
  </si>
  <si>
    <t>Подпрограмма «Развитие вузовской науки»</t>
  </si>
  <si>
    <t>15 03</t>
  </si>
  <si>
    <t>Основное мероприятие «Содействие развитию вузовской науки»</t>
  </si>
  <si>
    <t xml:space="preserve">15 3 01 </t>
  </si>
  <si>
    <t>15 3 01 12230</t>
  </si>
  <si>
    <t>15 3 01 29990</t>
  </si>
  <si>
    <t>Другие вопросы в области образования</t>
  </si>
  <si>
    <t>01 1</t>
  </si>
  <si>
    <t xml:space="preserve">Основное  мероприятие «Реализация мероприятий  по осуществлению антинаркотической пропаганды и антинаркотического просвещения» </t>
  </si>
  <si>
    <t>01 1 01</t>
  </si>
  <si>
    <t>01 1 01 20310</t>
  </si>
  <si>
    <t>Мероприятия по осуществлению антинаркотической пропаганды и антинаркотического просвещения (Предоставление субсидий бюджетным, автономным учреждениям и иным некоммерческим организациям)</t>
  </si>
  <si>
    <t>Основное мероприятие «Профилактика  безнадзорности и правонарушений несовершеннолетних»</t>
  </si>
  <si>
    <t>01 6 01</t>
  </si>
  <si>
    <t>Подпрограмма «Развитие системы оценки качества образования»</t>
  </si>
  <si>
    <t>02 4</t>
  </si>
  <si>
    <t>Основное мероприятие  «Реализация механизмов  оценки качества  образования в соответствии с государственными образовательными стандартами»</t>
  </si>
  <si>
    <t>02 4 01</t>
  </si>
  <si>
    <t>02 4 01 00590</t>
  </si>
  <si>
    <t>Основное мероприятие  «Осуществление  механизмов контроля качества образования»</t>
  </si>
  <si>
    <t xml:space="preserve">02 4 02 </t>
  </si>
  <si>
    <t>02 4 02 20550</t>
  </si>
  <si>
    <t>02 4 02 29990</t>
  </si>
  <si>
    <t>Иные межбюджетные трансферты бюджетам муниципальных образований на обеспечение видеонаблюдением аудиторий пунктов проведения единого государственного экзамена (Межбюджетные трансферты)</t>
  </si>
  <si>
    <t>02 4 02 73050</t>
  </si>
  <si>
    <t>Подпрограмма  «Государственная политика в сфере образования»</t>
  </si>
  <si>
    <t>Основное мероприятие «Осуществление переданных органам государственной власти субъектов Российской Федерации в соответствии с частью 1 статьи 7 Федерального закона «Об образовании в Российской Федерации» полномочий Российской Федерации в сфере образования»</t>
  </si>
  <si>
    <t>02 5 01</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</si>
  <si>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 273-ФЗ «Об образовании в Российской Федерации» полномочий Российской Федерации в сфере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</si>
  <si>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02 5 01 59900</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</si>
  <si>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 273-ФЗ «Об образовании в Российской Федерации» полномочий Российской Федерации в сфере образования (Закупка товаров, работ и услуг для обеспечения государственных (муниципальных) нужд)</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</si>
  <si>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 273-ФЗ «Об образовании в Российской Федерации» полномочий Российской Федерации в сфере образования (Иные бюджетные ассигнования)</t>
  </si>
  <si>
    <t>02 5 04</t>
  </si>
  <si>
    <t>02 5 04 12210</t>
  </si>
  <si>
    <t>02 5 05</t>
  </si>
  <si>
    <t>02 5 05 12220</t>
  </si>
  <si>
    <t>Субвенции  на предоставление мер социальной поддержки педагогическим работникам муниципальных образовательных учреждений (организаций), проживающим и работающим в сельских населённых пунктах, рабочих посёлках (посёлках городского типа) на территории Белгородской области  (Межбюджетные трансферты)</t>
  </si>
  <si>
    <t>02 5 05 73220</t>
  </si>
  <si>
    <t>Основное мероприятие «Реализация мероприятий в сфере образования»</t>
  </si>
  <si>
    <t>02 5 06</t>
  </si>
  <si>
    <t>02 5 06 29990</t>
  </si>
  <si>
    <t>Финансовое обеспечение мероприятий федеральной целевой программы развития образования на 2016-2020 годы (Закупка товаров, работ и услуг для государственных (муниципальных) нужд)</t>
  </si>
  <si>
    <t>02 5 06 R4980</t>
  </si>
  <si>
    <t>Основное мероприятие «Финансовое обеспечение структурных подразделений органов исполнительной власти и прочих  учреждений (организаций) в сфере образования»</t>
  </si>
  <si>
    <t>Обеспечение деятельности (оказание услуг)  государственных  учреждений (организаций)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</si>
  <si>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02 5 07 00590</t>
  </si>
  <si>
    <t>Обеспечение деятельности (оказание услуг)  государственных  учреждений (организаций) Белгородской области (Иные межбюджетные ассигнования)</t>
  </si>
  <si>
    <t xml:space="preserve">Подпрограмма «Развитие мер социальной поддержки отдельных категорий граждан» </t>
  </si>
  <si>
    <t>04 1</t>
  </si>
  <si>
    <t>Основное мероприятие «Социальная поддержка отдельных категорий граждан»</t>
  </si>
  <si>
    <t>04 1  02</t>
  </si>
  <si>
    <t>Ежемесячная  адресная материальная поддержка студенческим семьям (матерям одиночкам), имеющим детей  (Социальное обеспечение и иные выплаты населению)</t>
  </si>
  <si>
    <t>04 1 02 12130</t>
  </si>
  <si>
    <t>Подпрограмма «Развитие государственной гражданской и муниципальной службы»</t>
  </si>
  <si>
    <t>15 1 02</t>
  </si>
  <si>
    <t>15 1 02 29990</t>
  </si>
  <si>
    <t xml:space="preserve">15 2 04 </t>
  </si>
  <si>
    <t>15 2 04 21020</t>
  </si>
  <si>
    <t xml:space="preserve">15 5 </t>
  </si>
  <si>
    <t>Основное мероприятие «Создание условий успешной социализации и эффективной самореализации молодежи»</t>
  </si>
  <si>
    <t>15 5  01</t>
  </si>
  <si>
    <t>Культура, кинематография</t>
  </si>
  <si>
    <t xml:space="preserve">Культура </t>
  </si>
  <si>
    <t xml:space="preserve">Государственная программа Белгородской области «Социальная поддержка граждан  Белгородской области на 2014-2020 годы» </t>
  </si>
  <si>
    <t xml:space="preserve">Подпрограмма  «Доступная среда» </t>
  </si>
  <si>
    <t>04 5 01 29990</t>
  </si>
  <si>
    <t>Мероприятия государственной программы «Доступная среда» на 2011- 2020 годы (Закупка товаров, работ и услуг для обеспечения государственных (муниципальных) нужд)</t>
  </si>
  <si>
    <t>Мероприятия государственной программы «Доступная среда» на 2011- 2020 годы (Межбюджетные трансферты)</t>
  </si>
  <si>
    <t>Мероприятия государственной программы Российской Федерации «Доступная среда» (Закупка товаров, работ и услуг для обеспечения государственных (муниципальных) нужд)</t>
  </si>
  <si>
    <t>Основное мероприятие «Формирование условий для просвещенности граждан в вопросах инвалидности и устранения отношенческих барьеров в Белгородской области»</t>
  </si>
  <si>
    <t>04 5 02</t>
  </si>
  <si>
    <t>04 5 02 29990</t>
  </si>
  <si>
    <t>Государственная программа Белгородской области «Развитие культуры и искусства Белгородской области на 2014-2020 годы»</t>
  </si>
  <si>
    <t xml:space="preserve">Подпрограмма «Развитие библиотечного дела» </t>
  </si>
  <si>
    <t>05 1</t>
  </si>
  <si>
    <t>05 1 01</t>
  </si>
  <si>
    <t>Обеспечение деятельности (оказание услуг) государственных учреждений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</si>
  <si>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05 1 01 00590</t>
  </si>
  <si>
    <t>Основное мероприятие «Комплектование книжных фондов библиотек»</t>
  </si>
  <si>
    <t>05 1 02</t>
  </si>
  <si>
    <t>Комплектование книжных фондов библиотек (Закупка товаров, работ и услуг для обеспечения государственных (муниципальных) нужд)</t>
  </si>
  <si>
    <t>05 1 02 21440</t>
  </si>
  <si>
    <t>Комплектование книжных фондов библиотек  (Предоставление субсидий бюджетным, автономным учреждениям и иным некоммерческим организациям)</t>
  </si>
  <si>
    <t>Комплектование книжных фондов библиотек муниципальных образований и государственных библиотек городов Москвы и Санкт-Петербурга (Межбюджетные трансферты)</t>
  </si>
  <si>
    <t>05 1 02 51440</t>
  </si>
  <si>
    <t>05 1 02 55192</t>
  </si>
  <si>
    <t>05 1 02 R5192</t>
  </si>
  <si>
    <t>Основное мероприятие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</si>
  <si>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05 1 03</t>
  </si>
  <si>
    <t>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(Межбюджетные трансферты)</t>
  </si>
  <si>
    <t>05 1 03 51460</t>
  </si>
  <si>
    <t>Поддержка отрасли культура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(Межбюджетные трансферты)</t>
  </si>
  <si>
    <t>05 1 03 55193</t>
  </si>
  <si>
    <t>05 1 03 R5193</t>
  </si>
  <si>
    <t>Основное мероприятие «Организация и проведение общественно значимых мероприятий, направленных на создание единого библиотечно-информационного и культурного пространства области»</t>
  </si>
  <si>
    <t>05 1 04</t>
  </si>
  <si>
    <t>05 1 04 29990</t>
  </si>
  <si>
    <t>Основное мероприятие «Реализация мероприятий федеральной целевой программы «Культура России (2012-2018 годы)»</t>
  </si>
  <si>
    <t>05 1 05</t>
  </si>
  <si>
    <t>Субсидии на реализацию мероприятий федеральной целевой программы «Культура России (2012-2018 годы)» (Предоставление субсидий бюджетным, автономным учреждениям и иным некоммерческим организациям)</t>
  </si>
  <si>
    <t>05 1 05 R0140</t>
  </si>
  <si>
    <t>Основное мероприятие «Развитие инфраструктуры сферы культуры»</t>
  </si>
  <si>
    <t>05 1 06</t>
  </si>
  <si>
    <t>05 1 06 72120</t>
  </si>
  <si>
    <t>Подпрограмма «Развитие музейного дела»</t>
  </si>
  <si>
    <t>05 2</t>
  </si>
  <si>
    <t>05 2 01</t>
  </si>
  <si>
    <t>05 2 01 00590</t>
  </si>
  <si>
    <t>Основное мероприятие «Организация и проведение общественно значимых мероприятий, направленных на популяризацию музейного дела»</t>
  </si>
  <si>
    <t>05 2 02</t>
  </si>
  <si>
    <t>05 2 02 29990</t>
  </si>
  <si>
    <t>05 2 03</t>
  </si>
  <si>
    <t>Реализация мероприятий федеральной целевой программы «Культура России (2012-2018 годы) за счет средств субъекта Российской Федерации (Предоставление субсидий бюджетным, автономным учреждениям и иным некоммерческим организациям)</t>
  </si>
  <si>
    <t>05 2 03 R0140</t>
  </si>
  <si>
    <t>05 2 04</t>
  </si>
  <si>
    <t>Капитальный ремонт объектов государственной  собственности Белгородской области  (Предоставление субсидий бюджетным, автономным учреждениям и иным некоммерческим организациям)</t>
  </si>
  <si>
    <t>05 2 04 22110</t>
  </si>
  <si>
    <t>05 2 04 40370</t>
  </si>
  <si>
    <t>05 2 04 72120</t>
  </si>
  <si>
    <t>Подпрограмма «Культурно-досуговая деятельность и народное творчество»</t>
  </si>
  <si>
    <t>05 3</t>
  </si>
  <si>
    <t>05 3 04</t>
  </si>
  <si>
    <t>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численностью населения  до 300 тысяч человек (Межбюджетные трансферты)</t>
  </si>
  <si>
    <t>05 3 04 R5580</t>
  </si>
  <si>
    <t>Подпрограмма «Государственная охрана, сохранение и популяризация объектов культурного наследия (памятников истории и культуры)»</t>
  </si>
  <si>
    <t>05 4</t>
  </si>
  <si>
    <t>Основное мероприятие «Осуществление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года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t>
  </si>
  <si>
    <t>05 4 01</t>
  </si>
  <si>
    <t>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года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</si>
  <si>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05 4 01 59500</t>
  </si>
  <si>
    <t>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года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(Закупка товаров, работ и услуг для обеспечения государственных (муниципальных) нужд)</t>
  </si>
  <si>
    <t>Подпрограмма «Развитие профессионального искусства»</t>
  </si>
  <si>
    <t>05 5</t>
  </si>
  <si>
    <t>05 5 01</t>
  </si>
  <si>
    <t>05 5 01 00590</t>
  </si>
  <si>
    <t>Основное мероприятие «Организация и проведение общественно значимых мероприятий и творческих проектов, направленных на популяризацию профессионального искусства»</t>
  </si>
  <si>
    <t>05 5 02</t>
  </si>
  <si>
    <t>05 5 02 20550</t>
  </si>
  <si>
    <t>05 5 02 29990</t>
  </si>
  <si>
    <t>05 5 04</t>
  </si>
  <si>
    <t>05 5 04 22110</t>
  </si>
  <si>
    <t>Основное мероприятие «Поддержка творческой деятельности государственных и муниципальных театрально-концертных учреждений»</t>
  </si>
  <si>
    <t>05 5 05</t>
  </si>
  <si>
    <t>Субсидии на поддержку творческой деятельности и техническое оснащение детских и кукольных театров  (Предоставление субсидий бюджетным, автономным учреждениям и иным некоммерческим организациям)</t>
  </si>
  <si>
    <t>05 5 05 R5170</t>
  </si>
  <si>
    <t>Подпрограмма «Государственная политика в сфере культуры»</t>
  </si>
  <si>
    <t>05 6</t>
  </si>
  <si>
    <t>Основное мероприятие «Гранты»</t>
  </si>
  <si>
    <t>05 6 02</t>
  </si>
  <si>
    <t>Гранты (Социальное обеспечение и иные выплаты населению)</t>
  </si>
  <si>
    <t>05 6 02 20850</t>
  </si>
  <si>
    <t>Иные межбюджетные трансферты на гранты (Межбюджетные трансферты)</t>
  </si>
  <si>
    <t>05 6 02 74010</t>
  </si>
  <si>
    <t>Основное мероприятие «Премии и иные поощрения»</t>
  </si>
  <si>
    <t>05 6 03</t>
  </si>
  <si>
    <t>Премии и иные поощрения (Социальное обеспечение и иные выплаты населению)</t>
  </si>
  <si>
    <t>05 6 03 20860</t>
  </si>
  <si>
    <t>Основное мероприятие «Государственная поддержка муниципальных учреждений культуры и их работников»</t>
  </si>
  <si>
    <t>05 6 04</t>
  </si>
  <si>
    <t>Государственная поддержка муниципальных учреждений культуры (Межбюджетные трансферты)</t>
  </si>
  <si>
    <t>05 6 04 51470</t>
  </si>
  <si>
    <t>Государственная поддержка лучших работников муниципальных учреждений культуры, находящихся на территориях сельских поселений (Межбюджетные трансферты)</t>
  </si>
  <si>
    <t>05 6 04 51480</t>
  </si>
  <si>
    <t>Поддержка отрасли культура (на государственную поддержку муниципальных учреждений культуры) (Социальное обеспечение и иные выплаты населению)</t>
  </si>
  <si>
    <t>05 6 04 55194</t>
  </si>
  <si>
    <t>05 6 04 R5194</t>
  </si>
  <si>
    <t>Поддержка отрасли культура (на государственную поддержку муниципальных учреждений культуры) (Межбюджетные трансферты)</t>
  </si>
  <si>
    <t>Поддержка отрасли культура (на государственную поддержку лучших работников муниципальных учреждений культуры, находящихся на территориях сельских поселений) (Социальное обеспечение и иные выплаты населению)</t>
  </si>
  <si>
    <t>05 6 04 R5195</t>
  </si>
  <si>
    <t>Поддержка отрасли культура (на государственную поддержку лучших работников муниципальных учреждений культуры, находящихся на территориях сельских поселений) (Межбюджетные трансферты)</t>
  </si>
  <si>
    <t>Основное мероприятие «Поддержка создания и деятельности социально ориентированных некоммерческих организаций, оказывающих услуги в сфере культуры»</t>
  </si>
  <si>
    <t>05 6 06</t>
  </si>
  <si>
    <t>05 6 06 21020</t>
  </si>
  <si>
    <t>Основное мероприятие «Обеспечение выполнения мероприятий в части повышения оплаты труда работникам учреждений культуры»</t>
  </si>
  <si>
    <t>05 6 07</t>
  </si>
  <si>
    <t>Субсидия муниципальным образованиям на повышение оплаты труда работникам учреждений культуры</t>
  </si>
  <si>
    <t>05 6 07 77780</t>
  </si>
  <si>
    <t>Государственная программа «Развитие кадровой политики Белгородской области на 2014-2020 годы»</t>
  </si>
  <si>
    <t>Основное мероприятие «Патриотическое воспитание и допризывная подготовка молодежи»</t>
  </si>
  <si>
    <t>15 5 02 21020</t>
  </si>
  <si>
    <t>Резервный фонд Правительства Белгородской области  (Предоставление субсидий бюджетным, автономным учреждениям и иным некоммерческим организациям)</t>
  </si>
  <si>
    <t>15 5 02 20550</t>
  </si>
  <si>
    <t xml:space="preserve">Другие вопросы в области культуры, кинематографии </t>
  </si>
  <si>
    <t xml:space="preserve">Подпрограмма  «Доступная среда» до 2020 года  </t>
  </si>
  <si>
    <t>Основное мероприятие «Обеспечение доступности приоритетных объектов и услуг в приоритетных сферах жизнедеятельности инвалидов и других маломобильных групп населения»</t>
  </si>
  <si>
    <t>05 3 01</t>
  </si>
  <si>
    <t>05 3 01 00590</t>
  </si>
  <si>
    <t>Основное мероприятие «Организация и проведение общественно значимых мероприятий и мероприятий, направленных на популяризацию традиционной культуры Белгородчины»</t>
  </si>
  <si>
    <t>05 3 02</t>
  </si>
  <si>
    <t>05 3 02 29990</t>
  </si>
  <si>
    <t>Основное мероприятие «Поддержка и развитие народных художественных ремесел»</t>
  </si>
  <si>
    <t>05 3 03</t>
  </si>
  <si>
    <t>Поддержка и развитие народных художественных ремесел (Предоставление субсидий бюджетным, автономным учреждениям и иным некоммерческим организациям)</t>
  </si>
  <si>
    <t>05 3 03 24620</t>
  </si>
  <si>
    <t>05 3 04 20550</t>
  </si>
  <si>
    <t>05 3 04 40370</t>
  </si>
  <si>
    <t>05 3 04 70550</t>
  </si>
  <si>
    <t>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численностью до 300 тысяч жителей (Межбюджетные трансферты)</t>
  </si>
  <si>
    <t>05 3 04 55580</t>
  </si>
  <si>
    <t>05 3 04 71120</t>
  </si>
  <si>
    <t>05 3 04 72120</t>
  </si>
  <si>
    <t>Основное мероприятие «Государственная охрана объектов культурного наследия Белгородской области»</t>
  </si>
  <si>
    <t>05 4 02</t>
  </si>
  <si>
    <t>Государственная охрана объектов культурного наследия Белгородской области (Закупка товаров, работ и услуг для обеспечения государственных (муниципальных) нужд)</t>
  </si>
  <si>
    <t>05 4 02 21240</t>
  </si>
  <si>
    <t>Основное мероприятие «Популяризация объектов культурного наследия»</t>
  </si>
  <si>
    <t>05 4 03</t>
  </si>
  <si>
    <t>Популяризация объектов культурного наследия  (Закупка товаров, работ и услуг для государственных (муниципальных) нужд)</t>
  </si>
  <si>
    <t>05 4 03 21120</t>
  </si>
  <si>
    <t xml:space="preserve">05 4 04 </t>
  </si>
  <si>
    <t>Субсидии на сохранение объектов культурного наследия (памятников истории культуры) (Межбюджетные трансферты)</t>
  </si>
  <si>
    <t>05 4 04 72220</t>
  </si>
  <si>
    <t>05 6 01</t>
  </si>
  <si>
    <t>05 6 01 00590</t>
  </si>
  <si>
    <t>05 6 01 90019</t>
  </si>
  <si>
    <t>Реализация мероприятий федеральной целевой программы «Укрепление единства российской нации и этнокультурное развитие народов России (2014-2020 годы)»  (Предоставление субсидий бюджетным, автономным учреждениям и иным некоммерческим организациям)</t>
  </si>
  <si>
    <t>Здравоохранение</t>
  </si>
  <si>
    <t>Стационарная медицинская помощь</t>
  </si>
  <si>
    <t xml:space="preserve">Подпрограмма «Профилактика немедицинского потребления наркотических средств и психотропных веществ» </t>
  </si>
  <si>
    <t>Основное мероприятие «Реализация мероприятий по раннему выявлению потребителей наркотиков»</t>
  </si>
  <si>
    <t>01 1 02</t>
  </si>
  <si>
    <t>Мероприятия по раннему выявлению потребителей наркотиков (Предоставление субсидий бюджетным, автономным учреждениям и  иным некоммерческим организациям)</t>
  </si>
  <si>
    <t>01 1 02 20320</t>
  </si>
  <si>
    <t>Мероприятия по социальной реабилитации и ресоциализации потребителей наркотических средств и психотропных веществ в условиях негосударственного реабилитационного центра (Предоставление субсидий бюджетным, автономным учреждениям и  иным некоммерческим организациям)</t>
  </si>
  <si>
    <t>01 1 02 20321</t>
  </si>
  <si>
    <t>Государственная программа  Белгородской области «Развитие здравоохранения Белгородской области на 2014-2020 годы»</t>
  </si>
  <si>
    <t>Подпрограмма «Развитие первичной медико-санитарной помощи»</t>
  </si>
  <si>
    <t>03 2</t>
  </si>
  <si>
    <t>Основное мероприятие "Строительство, реконструкция, выкуп, капитальный ремонт объектов здравоохранения"</t>
  </si>
  <si>
    <t>03 2 03</t>
  </si>
  <si>
    <t>03 2 03 20550</t>
  </si>
  <si>
    <t>03 2 03 22110</t>
  </si>
  <si>
    <t>Приобретение объектов недвижимого имущества государственной собственности Белгородской области (Капитальные вложения в объекты государственной (муниципальной) собственности)</t>
  </si>
  <si>
    <t>03 2 03 40390</t>
  </si>
  <si>
    <t xml:space="preserve">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t>
  </si>
  <si>
    <t>03 3</t>
  </si>
  <si>
    <t>Основное мероприятие «Высокотехнологичные виды медицинской помощи»</t>
  </si>
  <si>
    <t>03 3 01</t>
  </si>
  <si>
    <t>Высокотехнологичные виды медицинской помощи (Предоставление субсидий бюджетным, автономным учреждениям и иным некоммерческим организациям)</t>
  </si>
  <si>
    <t>03 3 01 54020</t>
  </si>
  <si>
    <t>Высокотехнологичная медицинская помощь, не включенная в базовую программу обязательного медицинского страхования  (Предоставление субсидий бюджетным, автономным учреждениям и иным некоммерческим организациям)</t>
  </si>
  <si>
    <t>03 3 01 R4020</t>
  </si>
  <si>
    <t>Основное мероприятие «Мероприятия, направленные на совершенствование медицинской помощи больным с онкологическими заболеваниями, психическими расстройствами и расстройствами поведения, дерматовенерологическими заболеваниями и сахарным диабетом»</t>
  </si>
  <si>
    <t>03 3 02</t>
  </si>
  <si>
    <t>Мероприятия, направленные на совершенствование медицинской помощи больным с онкологическими заболеваниями, с психиатрическими расстройствами поведения, дерматовенерологическими заболеваниями и сахарным диабетом  (Предоставление субсидий бюджетным, автономным учреждениям и иным некоммерческим организациям)</t>
  </si>
  <si>
    <t>03 3 02 20140</t>
  </si>
  <si>
    <t>Мероприятия, направленные на совершенствование медицинской помощи больным с онкологическими заболеваниями, с психиатрическими расстройствами поведения, дерматовенерологическими заболеваниями и сахарным диабетом (Предоставление субсидий бюджетным, автономным учреждениям и иным некоммерческим организациям)</t>
  </si>
  <si>
    <t>Основное мероприятие «Мероприятия, направленные на обследование населения с целью выявления туберкулеза, лечения больных туберкулезом, профилактические мероприятия»</t>
  </si>
  <si>
    <t>03 3 03</t>
  </si>
  <si>
    <t>Мероприятия, направленные на обследование населения с целью выявления туберкулеза, лечения больных туберкулезом, профилактические мероприятия  (Закупка товаров, работ и услуг для обеспечения государственных (муниципальных) нужд)</t>
  </si>
  <si>
    <t>03 3 03 20180</t>
  </si>
  <si>
    <t>03 3 03 53824</t>
  </si>
  <si>
    <t>03 3 03 R3824</t>
  </si>
  <si>
    <t>Основное мероприятие «Мероприятия по профилактике, выявлению, мониторингу лечения и лечению лиц, инфицированных вирусами иммунодефицита человека и гепатитов B и C»</t>
  </si>
  <si>
    <t>03 3 04</t>
  </si>
  <si>
    <t>Реализация отдельных мероприятий государственной программы «Развитие здравоохранения» Белгородской области (на обеспечение закупок диагностических средств для выявления и мониторинга лечения лиц, инфицированных вирусами иммунодефицита человека и гепатитов В и С)  (Предоставление субсидий бюджетным, автономным учреждениям и иным некоммерческим организациям)</t>
  </si>
  <si>
    <t>03 3 04 R3821</t>
  </si>
  <si>
    <t>Мероприятия по профилактике, выявлению, мониторингу лечения и лечению лиц, инфицированных вирусами иммунодефицита человека и гепатитов B и C (Закупка товаров, работ и услуг для обеспечения государственных (муниципальных) нужд)</t>
  </si>
  <si>
    <t>03 3 04 R7190</t>
  </si>
  <si>
    <t>Мероприятия по профилактике, выявлению, мониторингу лечения и лечению лиц, инфицированных вирусами иммунодефицита человека и гепатитов B и C (Предоставление субсидий бюджетным, автономным учреждениям и иным некоммерческим организациям)</t>
  </si>
  <si>
    <t>Реализация отдельных мероприятий государственной программы «Развитие здравоохранения» (Предоставление субсидий бюджетным, автономным учреждениям и иным некоммерческим организациям)</t>
  </si>
  <si>
    <t>03 3 04 53820</t>
  </si>
  <si>
    <t>Основное мероприятие «Закупки оборудования (включая медицинское)»</t>
  </si>
  <si>
    <t>03 3 07</t>
  </si>
  <si>
    <t>Закупки оборудования (включая медицинское) (Закупка товаров, работ и услуг для обеспечения государственных (муниципальных) нужд)</t>
  </si>
  <si>
    <t>03 3 07 20880</t>
  </si>
  <si>
    <t>Закупки оборудования (включая медицинское) (Предоставление субсидий бюджетным, автономным учреждениям и иным некоммерческим организациям)</t>
  </si>
  <si>
    <t>Основное мероприятие «Развитие системы донорства органов человека в целях трансплантации»</t>
  </si>
  <si>
    <t>03 3 09</t>
  </si>
  <si>
    <t>Обеспечение медицинской деятельности, связанной с донорством органов человека в целях трансплантации  (Предоставление субсидий бюджетным, автономным учреждениям и иным некоммерческим организациям)</t>
  </si>
  <si>
    <t>03 3 09 54920</t>
  </si>
  <si>
    <t>Основное мероприятие «Развитие инфраструктуры системы здравоохранения»</t>
  </si>
  <si>
    <t>03 3 08</t>
  </si>
  <si>
    <t>03 3 08 20550</t>
  </si>
  <si>
    <t>03 3 08 22110</t>
  </si>
  <si>
    <t>03 3 08 40370</t>
  </si>
  <si>
    <t>03 3 08 40390</t>
  </si>
  <si>
    <t>03 3 08 70550</t>
  </si>
  <si>
    <t>Основное мероприятие «Обеспечение медицинской деятельности, связанной с донорством органов человека в целях трансплантации»</t>
  </si>
  <si>
    <t xml:space="preserve">03 3 09 </t>
  </si>
  <si>
    <t>Реализация отдельных мероприятий государственной программы «Развитие здравоохранения» (на обеспечение медицинской деятельности, связанной с донорством органов человека в целях трансплантации) (Предоставление субсидий бюджетным, автономным учреждениям и иным некоммерческим организациям)</t>
  </si>
  <si>
    <t>03 3 09 53822</t>
  </si>
  <si>
    <t>03 3 09 R3822</t>
  </si>
  <si>
    <t xml:space="preserve">Подпрограмма «Охрана здоровья матери и ребенка»  </t>
  </si>
  <si>
    <t>03 5</t>
  </si>
  <si>
    <t>Основное мероприятие «Закупки оборудования (включая медицинское) и расходных материалов для неонатального и аудиологического скрининга»</t>
  </si>
  <si>
    <t xml:space="preserve">03 5 01 </t>
  </si>
  <si>
    <t>Закупки оборудования (включая медицинское) и расходных материалов для неонатального и аудиологического скрининга (Предоставление субсидий бюджетным, автономным учреждениям и иным некоммерческим организациям)</t>
  </si>
  <si>
    <t>03 5 01 20730</t>
  </si>
  <si>
    <t>Основное мероприятие «Мероприятия по пренатальной (дородовой) диагностике»</t>
  </si>
  <si>
    <t>03 5 02</t>
  </si>
  <si>
    <t>Мероприятия по пренатальной (дородовой) диагностике (Предоставление субсидий бюджетным, автономным учреждениям и иным некоммерческим организациям)</t>
  </si>
  <si>
    <t>03 5 02 20790</t>
  </si>
  <si>
    <t>Основное мероприятие «Закупки лекарственных препаратов и изделий медицинского назначения»</t>
  </si>
  <si>
    <t>03 5 03</t>
  </si>
  <si>
    <t>Закупки лекарственных препаратов и изделий медицинского назначения (Предоставление субсидий бюджетным, автономным учреждениям и иным некоммерческим организациям)</t>
  </si>
  <si>
    <t>03 5 03 20870</t>
  </si>
  <si>
    <t>03 5 04</t>
  </si>
  <si>
    <t>03 5 04 00590</t>
  </si>
  <si>
    <t>Основное мероприятие «Реализация мероприятий модернизации здравоохранения Белгородской области в части укрепления материально-технической базы медицинских учреждений (проектирование, строительство и ввод в эксплуатацию перинатальных центров)»</t>
  </si>
  <si>
    <t>03 5 05</t>
  </si>
  <si>
    <t>03 5 05 40370</t>
  </si>
  <si>
    <t>Реализация программ модернизации здравоохранения субъектов Российской Федерации в части укрепления материально-технической базы медицинских учреждений  (Капитальные вложения в объекты государственной (муниципальной) собственности)</t>
  </si>
  <si>
    <t>03 5 05 58230</t>
  </si>
  <si>
    <t>Реализация программ модернизации здравоохранения субъектов Российской Федерации в части укрепления материально-технической базы медицинских учреждений (Капитальные вложения в объекты государственной (муниципальной) собственности)</t>
  </si>
  <si>
    <t>03 5 05 R2300</t>
  </si>
  <si>
    <t xml:space="preserve">Подпрограмма «Оказание паллиативной помощи, в том числе детям» </t>
  </si>
  <si>
    <t>03 7</t>
  </si>
  <si>
    <t>03 7 01</t>
  </si>
  <si>
    <t>03 7 01 20870</t>
  </si>
  <si>
    <t>Подпрограмма «Кадровое обеспечение системы здравоохранения»</t>
  </si>
  <si>
    <t>03 8</t>
  </si>
  <si>
    <t>Основное мероприятие «Финансовое обеспечение единовременного денежного поощрения лучших врачей»</t>
  </si>
  <si>
    <t>03 8 02</t>
  </si>
  <si>
    <t>Финансовое обеспечение единовременного денежного поощрения лучших врачей (Предоставление субсидий бюджетным, автономным учреждениям и иным некоммерческим организациям)</t>
  </si>
  <si>
    <t>03 8 02 14960</t>
  </si>
  <si>
    <t>Основное мероприятие «Ежемесячная денежная выплата по оплате жилых помещений, отопления и освещения медицинским и фармацевтическим работникам областных государственных учреждений здравоохранения»</t>
  </si>
  <si>
    <t>03 8 04</t>
  </si>
  <si>
    <t>Ежемесячная денежная выплата по оплате жилых помещений, отопления и освещения медицинским и фармацевтическим работникам областных государственных учреждений здравоохранения (Социальное обеспечение и иные выплаты населению)</t>
  </si>
  <si>
    <t>03 8 04 19990</t>
  </si>
  <si>
    <t>Подпрограмма «Совершенствование системы территориального планирования»</t>
  </si>
  <si>
    <t>03 Г</t>
  </si>
  <si>
    <t>03 Г 01</t>
  </si>
  <si>
    <t>Обеспечение деятельности (оказание услуг) государственных учреждений (организаций)</t>
  </si>
  <si>
    <t>03 Г 01 00590</t>
  </si>
  <si>
    <t>Основное мероприятие «Компенсация расходов, связанных с оказанием медицинскими организациями медицинской помощи гражданам Украины и лицам без гражданства»</t>
  </si>
  <si>
    <t>03 Г 05</t>
  </si>
  <si>
    <t>Компенсация расходов, связанных с оказанием в 2014 - 2015 годах медицинскими организациями, подведомственными органам исполнительной власти субъектов Российской Федерации и органам местного самоуправления, гражданам Украины и лицам без гражданства медицинской помощи, а так же затрат по проведению указанным лицам профилактических прививок, включенных в календарь профилактических прививок по эпидемическим показаниям ((Закупка товаров, работ и услуг для обеспечения государственных (муниципальных) нужд))</t>
  </si>
  <si>
    <t>03 Г 05 54220</t>
  </si>
  <si>
    <t>Компенсация расходов, связанных с оказанием в 2014 - 2015 годах медицинскими организациями, подведомственными органам исполнительной власти субъектов Российской Федерации и органам местного самоуправления, гражданам Украины и лицам без гражданства медицинской помощи, а так же затрат по проведению указанным лицам профилактических прививок, включенных в календарь профилактических прививок по эпидемическим показаниям  (Предоставление субсидий бюджетным, автономным учреждениям и иным некоммерческим организациям)</t>
  </si>
  <si>
    <t>Подпрограмма  «Доступная среда»</t>
  </si>
  <si>
    <t>Основное мероприятие «Формирование условия для беспрепятственного доступа инвалидов и других маломобильных групп населения к приоритетным объектам и услугам в сфере социальной защиты населения, занятости, здравоохранения, культуры, образования, информации и связи, транспортной и пешеходной инфраструктуры, физической культуры и спорта в Белгородской области»</t>
  </si>
  <si>
    <t>Амбулаторная помощь</t>
  </si>
  <si>
    <t>Государственная программа  Белгородской области  «Развитие здравоохранения Белгородской области  на 2014-2020 годы»</t>
  </si>
  <si>
    <t>03 2 01</t>
  </si>
  <si>
    <t>Закупки оборудования (включая медицинское) (Предоставление субсидий бюджетным, автономным учреждениям и  иным некоммерческим организациям)</t>
  </si>
  <si>
    <t>03 2 01 20880</t>
  </si>
  <si>
    <t>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</si>
  <si>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 xml:space="preserve">Основное мероприятие «Мероприятия, направленные на совершенствование медицинской помощи больным с онкологическими заболеваниями, с психиатрическими расстройствами поведения, дерматовенерологическими заболеваниями и сахарным диабетом» </t>
  </si>
  <si>
    <t>Мероприятия, направленные на совершенствование медицинской помощи больным с онкологическими заболеваниями, с психиатрическими расстройствами поведения, дерматовенерологическими заболеваниями и сахарным диабетом  (Закупка товаров, работ и услуг для обеспечения государственных (муниципальных) нужд)</t>
  </si>
  <si>
    <t>Подпрограмма «Обеспечение деятельности (оказание услуг) государственных учреждений (организаций)»</t>
  </si>
  <si>
    <t xml:space="preserve">03 5 </t>
  </si>
  <si>
    <t>Подпрограмма «Совершенствование системы лекарственного обеспечения, в том числе в амбулаторных условиях»</t>
  </si>
  <si>
    <t>03 9</t>
  </si>
  <si>
    <t>Основное мероприятие «Централизованная закупка лекарственных препаратов и изделий медицинского назначения»</t>
  </si>
  <si>
    <t>03 9 01</t>
  </si>
  <si>
    <t>Централизованная закупка лекарственных препаратов и изделий медицинского назначения  (Закупка товаров, работ и услуг для обеспечения государственных (муниципальных) нужд)</t>
  </si>
  <si>
    <t>03 9 01 20060</t>
  </si>
  <si>
    <t>Централизованная закупка лекарственных препаратов и изделий медицинского назначения   (Предоставление субсидий бюджетным, автономным учреждениям и иным некоммерческим организациям)</t>
  </si>
  <si>
    <t>Основное мероприятие «Закупки иммунопрепаратов для вакцинопрофилактики инфекций по эпидемическим показаниям (вакцинация против бешенства, пневмококковой инфекции, ветряной оспы, вирусного гепатита A)»</t>
  </si>
  <si>
    <t>03 9 02</t>
  </si>
  <si>
    <t>Закупки иммунопрепаратов для вакцинопрофилактики инфекций по эпидемическим показаниям (вакцинация против бешенства, пневмококковой инфекции, ветряной оспы, вирусного гепатита A) (Закупка товаров, работ и услуг для обеспечения государственных (муниципальных) нужд)</t>
  </si>
  <si>
    <t>03 9 02 20160</t>
  </si>
  <si>
    <t xml:space="preserve">Основное мероприятие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t>
  </si>
  <si>
    <t>03 9 03</t>
  </si>
  <si>
    <t xml:space="preserve"> </t>
  </si>
  <si>
    <t>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</si>
  <si>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03 9 03 51330</t>
  </si>
  <si>
    <t>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(Закупка товаров, работ и услуг для обеспечения государственных (муниципальных) нужд)</t>
  </si>
  <si>
    <t>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(Социальное обеспечение и иные выплаты населению)</t>
  </si>
  <si>
    <t>03 9 03 51610</t>
  </si>
  <si>
    <t>Основное мероприятие «Субвенции на финансовое обеспечение оказания отдельным категориям граждан социальной услуги по обеспечению необходимыми лекарственными препаратами, медицинскими изделиями, а также специализированными продуктами лечебного питания для детей-инвалидов»</t>
  </si>
  <si>
    <t>03 9 04</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</si>
  <si>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(Социальное обеспечение и иные выплаты населению)</t>
  </si>
  <si>
    <t>03 9 04 54600</t>
  </si>
  <si>
    <t>Основное мероприятие «Реализация отдельных полномочий в области лекарственного обеспечения»</t>
  </si>
  <si>
    <t>03 9 05</t>
  </si>
  <si>
    <t>Реализация отдельных полномочий в области лекарственного обеспечения (Социальное обеспечение и иные выплаты населению)</t>
  </si>
  <si>
    <t>03 9 05 51610</t>
  </si>
  <si>
    <t xml:space="preserve">03 Г </t>
  </si>
  <si>
    <t>Скорая медицинская помощь</t>
  </si>
  <si>
    <t xml:space="preserve">03 </t>
  </si>
  <si>
    <t xml:space="preserve">03 8 </t>
  </si>
  <si>
    <t>Основное мероприятие  «Финансовое обеспечение единовременного денежного поощрения лучших врачей »</t>
  </si>
  <si>
    <t>«Финансовое обеспечение единовременного денежного поощрения лучших врачей »  (Предоставление субсидий бюджетным, автономным учреждениям и иным некоммерческим организациям)</t>
  </si>
  <si>
    <t xml:space="preserve">03 Г 01 </t>
  </si>
  <si>
    <t>Компенсация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в 2014 - 2016 годах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(Предоставление субсидий бюджетным, автономным учреждениям и иным некоммерческим организациям)</t>
  </si>
  <si>
    <t>Санаторно-оздоровительная помощь</t>
  </si>
  <si>
    <t xml:space="preserve">Основное мероприятие «Ежемесячная денежная выплата по оплате жилых помещений, отопления и освещения медицинским и фармацевтическим работникам областных государственных учреждений здравоохранения» </t>
  </si>
  <si>
    <t>Заготовка, переработка, хранение и обеспечение безопасности донорской крови и ее компонентов</t>
  </si>
  <si>
    <t>Основное мероприятие «Денежные выплаты донорам за сдачу крови и ее компонентов»</t>
  </si>
  <si>
    <t>03 3 05</t>
  </si>
  <si>
    <t>Денежная выплата донорам за сдачу крови и ее компонентов (Социальное обеспечение и иные выплаты населению)</t>
  </si>
  <si>
    <t>03 3 05 14980</t>
  </si>
  <si>
    <t xml:space="preserve">Основное мероприятие «Мероприятия по развитию службы крови» </t>
  </si>
  <si>
    <t>03 3 06</t>
  </si>
  <si>
    <t>Мероприятия по развитию службы крови (Предоставление субсидий бюджетным, автономным учреждениям и иным некоммерческим организациям)</t>
  </si>
  <si>
    <t>03 3 06  20750</t>
  </si>
  <si>
    <t xml:space="preserve">Мероприятия по развитию службы крови </t>
  </si>
  <si>
    <t>03 3 06 50750</t>
  </si>
  <si>
    <t>Обеспечение деятельности (оказание услуг) государственных учреждений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</si>
  <si>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здравоохранения</t>
  </si>
  <si>
    <t>Подпрограмма «Профилактика немедицинского потребления наркотических средств и психотропных веществ»</t>
  </si>
  <si>
    <t xml:space="preserve">Реализация мероприятий по раннему выявлению потребителей наркотиков  (Предоставление субсидий бюджетным, автономным учреждениям и иным некоммерческим организациям) </t>
  </si>
  <si>
    <t>Подпрограмма «Профилактика заболеваний и формирование здорового образа жизни. Развитие первичной медико-санитарной помощи»</t>
  </si>
  <si>
    <t>03 1</t>
  </si>
  <si>
    <t>Основное мероприятие «Мероприятия, направленные на формирование здорового образа жизни у населения Белгородской области, включая сокращение потребления алкоголя и табака»</t>
  </si>
  <si>
    <t xml:space="preserve">03 1 01 </t>
  </si>
  <si>
    <t>Мероприятия, направленные на формирование здорового образа жизни у населения Белгородской области, включая сокращение потребления алкоголя и табака (Закупка товаров, работ и услуг для обеспечения государственных (муниципальных) нужд)</t>
  </si>
  <si>
    <t>03 1 01 20150</t>
  </si>
  <si>
    <t>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  (Капитальные вложения в объекты государственной (муниципальной) собственности)</t>
  </si>
  <si>
    <t>03 2 03 40370</t>
  </si>
  <si>
    <t>03 3  04</t>
  </si>
  <si>
    <t>03 3 04 50720</t>
  </si>
  <si>
    <t>03 3 04 51790</t>
  </si>
  <si>
    <t>Реализация отдельных мероприятий государственной программы «Развитие здравоохранения» ( на обеспечение закупок диагностических средств для выявления и мониторинга лечения лиц, инфицированных вирусами иммунодефицита человека и гепатитов В и С)  (Предоставление субсидий бюджетным, автономным учреждениям и иным некоммерческим организациям)</t>
  </si>
  <si>
    <t>03 3 04 53821</t>
  </si>
  <si>
    <t>Реализация отдельных мероприятий государственной программы «Развитие здравоохранения» (на обеспечение закупок диагностических средств для выявления и мониторинга лечения лиц, инфицированных вирусами иммунодефицита человека и гепатитов В и С)  (Предоставление субсидий бюджетным, автономным учреждениям и иным некоммерческим организациям)</t>
  </si>
  <si>
    <t>Основное мероприятие «Закупка оборудования (включая медицинское)</t>
  </si>
  <si>
    <t>03 3 07 20550</t>
  </si>
  <si>
    <t>Реализация отдельных мероприятий государственной программы «Развитие здравоохранения» (на реализацию мероприятий по профилактике ВИЧ-инфекции и гепатитов B и C, в том числе с привлечением к реализации указанных мероприятий социально ориентированных некоммерческих организаций)  (Предоставление субсидий бюджетным, автономным учреждениям и иным некоммерческим организациям)</t>
  </si>
  <si>
    <t>03 3 04 R3825</t>
  </si>
  <si>
    <t>Подпрограмма "Совершенствование оказания специализированной, включая высокотехнологичную, медицинской помощи, скорой, в той числе скорой специализированной, медицинской помощи"</t>
  </si>
  <si>
    <t xml:space="preserve">03 3 </t>
  </si>
  <si>
    <t>Подпрограмма «Охрана здоровья матери и ребенка»</t>
  </si>
  <si>
    <t>Основное мероприятие «Повышение квалификации и профессиональная подготовка и переподготовка кадров»</t>
  </si>
  <si>
    <t>03 8 01</t>
  </si>
  <si>
    <t>Повышение квалификации и профессиональная подготовка и переподготовка кадров (Закупка товаров, работ и услуг для обеспечения государственных (муниципальных) нужд)</t>
  </si>
  <si>
    <t>03 8 01 21010</t>
  </si>
  <si>
    <t>Финансовое обеспечение единовременного денежного поощрения лучших врачей (Иные бюджетные ассигнования)</t>
  </si>
  <si>
    <t>Основное мероприятие «Финансовое обеспечение единовременных компенсационных выплат медицинским работникам»</t>
  </si>
  <si>
    <t>03 8 03</t>
  </si>
  <si>
    <t>Финансовое обеспечение единовременных компенсационных выплат медицинским работникам  (Социальное обеспечение и иные выплаты населению)</t>
  </si>
  <si>
    <t>03 8 03 R1360</t>
  </si>
  <si>
    <t>Финансовое обеспечение единовременных компенсационных выплат медицинским работникам  (Иные бюджетные ассигнования)</t>
  </si>
  <si>
    <t xml:space="preserve">03 9 </t>
  </si>
  <si>
    <t>03 9 03 53823</t>
  </si>
  <si>
    <t>03 9 03 R3823</t>
  </si>
  <si>
    <t>Основное мероприятие «Финансовое обеспечение обязательного медицинского страхования»</t>
  </si>
  <si>
    <t xml:space="preserve"> 03 Г 02</t>
  </si>
  <si>
    <t>Финансовое обеспечение обязательного медицинского страхования неработающего населения (Межбюджетные трансферты)</t>
  </si>
  <si>
    <t>03 Г 02 70930</t>
  </si>
  <si>
    <t>Основное мероприятие «Субвенции на осуществление отдельных государственных полномочий в сфере здравоохранения»</t>
  </si>
  <si>
    <t>03 Г 03</t>
  </si>
  <si>
    <t>Субвенции на осуществление отдельных государственных полномочий в сфере здравоохранения</t>
  </si>
  <si>
    <t>03 Г 03 71070</t>
  </si>
  <si>
    <t>Основное мероприятие «Закупка оборудованием (включая медицинское)»</t>
  </si>
  <si>
    <t>03 Г 04</t>
  </si>
  <si>
    <t>Закупка оборудованием (включая медицинское)</t>
  </si>
  <si>
    <t>03 Г 04 20880</t>
  </si>
  <si>
    <t>03 Д 03</t>
  </si>
  <si>
    <t>Премии и иные поощрения (Иные бюджетные ассигнования)</t>
  </si>
  <si>
    <t>03 Д 03 20860</t>
  </si>
  <si>
    <t>Иные бюджетные трансферты на выплату премии Губернатора Белгородской области «За будущее Белгородчины» (Межбюджетные трансферты)</t>
  </si>
  <si>
    <t>03 Д 03 74040</t>
  </si>
  <si>
    <t>03 Д 04</t>
  </si>
  <si>
    <t>Мероприятия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</si>
  <si>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Д 04 29990</t>
  </si>
  <si>
    <t>Основное мероприятие «Осуществление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t>
  </si>
  <si>
    <t>03 Д 07</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</si>
  <si>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</si>
  <si>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Д 07 59800</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</si>
  <si>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 (Закупка товаров, работ и услуг для обеспечения государственных (муниципальных) нужд)</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</si>
  <si>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 (Иные бюджетные ассигнования)</t>
  </si>
  <si>
    <t>Социальная политика</t>
  </si>
  <si>
    <t>Пенсионное обеспечение</t>
  </si>
  <si>
    <t>Подпрограмма «Развитие мер  социальной поддержки  отдельных категорий граждан»</t>
  </si>
  <si>
    <t>04 1 02</t>
  </si>
  <si>
    <t>Выплата региональной доплаты к пенсии (Социальное обеспечение и иные выплаты населению)</t>
  </si>
  <si>
    <t>04 1 02 12610</t>
  </si>
  <si>
    <t>Государственная программа Белгородской области «Содействие занятости  населения Белгородской области на 2014-2020 годы»</t>
  </si>
  <si>
    <t>13 1</t>
  </si>
  <si>
    <t>Основное мероприятие «Социальные выплаты безработным гражданам»</t>
  </si>
  <si>
    <t>13 1 04</t>
  </si>
  <si>
    <t>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(Межбюджетные трансферты)</t>
  </si>
  <si>
    <t>13 1 04 52900</t>
  </si>
  <si>
    <t>Социальное обслуживание населения</t>
  </si>
  <si>
    <t>Подпрограмма «Модернизация и развитие социального обслуживания населения»</t>
  </si>
  <si>
    <t>04 2</t>
  </si>
  <si>
    <t>Основное мероприятие «Оказание социальных услуг населению организациями социального обслуживания»</t>
  </si>
  <si>
    <t>04 2 01</t>
  </si>
  <si>
    <t>Обеспечение деятельности (оказание услуг) государственных учреждений (организаций)   (Социальное обеспечение и иные выплаты населению)</t>
  </si>
  <si>
    <t>04 2 01 00590</t>
  </si>
  <si>
    <t>Осуществление полномочий по обеспечению права граждан на социальное обслуживание (Иные бюджетные ассигнования)</t>
  </si>
  <si>
    <t>04 2 01 11590</t>
  </si>
  <si>
    <t>Иные межбюджетные трансферты за счет резервного фонда Президента Российской Федерации  (Предоставление субсидий бюджетным, автономным учреждениям и иным некоммерческим организациям)</t>
  </si>
  <si>
    <t>04 2 01 51720</t>
  </si>
  <si>
    <t>Субвенции для осуществления полномочий по обеспечению права граждан на социальное обслуживание  (Межбюджетные трансферты)</t>
  </si>
  <si>
    <t>04 2 01 71590</t>
  </si>
  <si>
    <t>Социальное обеспечение населения</t>
  </si>
  <si>
    <t xml:space="preserve">Подпрограмма «Развитие общего образования» </t>
  </si>
  <si>
    <t>02 5 04 12220</t>
  </si>
  <si>
    <t>Субвенции на предоставление мер социальной поддержки педагогическим работникам муниципальных образовательных учреждений (организаций), проживающим и работающим в сельских населённых пунктах, рабочих посёлках (посёлках городского типа) на территории Белгородской области (Межбюджетные трансферты)</t>
  </si>
  <si>
    <t>Государственная программа Белгородской области
«Развитие здравоохранения Белгородской области на 2014–2020 годы»</t>
  </si>
  <si>
    <t>03 Г 02</t>
  </si>
  <si>
    <t>Финансовое обеспечение обязательного медицинского страхования неработающего населения (Социальное обеспечение и иные выплаты населению)</t>
  </si>
  <si>
    <t>Государственная программа Белгородской области  «Социальная поддержка граждан  Белгородской области на 2014-2020 годы»</t>
  </si>
  <si>
    <t xml:space="preserve">04 1 </t>
  </si>
  <si>
    <t>Основное мероприятие «Оплата жилищно-коммунальных услуг отдельным категориям граждан»</t>
  </si>
  <si>
    <t>04 1 01</t>
  </si>
  <si>
    <t>Социальная поддержка Героев Социалистического труда, Героев Труда Российской Федерации и полных кавалеров ордена Трудовой Славы  (Социальное обеспечение и иные выплаты населению)</t>
  </si>
  <si>
    <t>04 1 01 51980</t>
  </si>
  <si>
    <t>Оплата жилищно-коммунальных услуг отдельным категориям граждан  (Межбюджетные трансферты)</t>
  </si>
  <si>
    <t>04 1 01 52500</t>
  </si>
  <si>
    <t>Компенсация отдельным категориям граждан оплаты взноса на капитальный ремонт общего имущества в многоквартирном доме (Межбюджетные трансферты)</t>
  </si>
  <si>
    <t>04 1 01 54620</t>
  </si>
  <si>
    <t>04 1 01 71510</t>
  </si>
  <si>
    <t>Субвенции на выплату ежемесячных денежных компенсаций расходов по оплате жилищно-коммунальных услуг ветеранам труда (Межбюджетные трансферты)</t>
  </si>
  <si>
    <t>04 1 01 72510</t>
  </si>
  <si>
    <t>Субвенции на выплату ежемесячных денежных компенсаций расходов по оплате жилищно-коммунальных услуг реабилитированным лицам и лицам,  признанным пострадавшими от политических репрессий (Межбюджетные трансферты)</t>
  </si>
  <si>
    <t>04 1 01 72520</t>
  </si>
  <si>
    <t>Субвенции на выплату ежемесячных денежных компенсаций расходов по оплате жилищно-коммунальных услуг  многодетным семьям (Межбюджетные трансферты)</t>
  </si>
  <si>
    <t>04 1 01 72530</t>
  </si>
  <si>
    <t>Субвенции на выплату ежемесячных денежных компенсаций расходов по оплате жилищно-коммунальных услуг  иным категориям граждан (Межбюджетные трансферты)</t>
  </si>
  <si>
    <t>04 1 01 72540</t>
  </si>
  <si>
    <t>Субвенции на предоставление ежемесячной денежной компенсации расходов на уплату взноса на капитальный ремонт общего имущества в многоквартирном доме лицам, достигшим возраста семидесяти и восьмидесяти лет (Межбюджетные трансферты)</t>
  </si>
  <si>
    <t>04 1 01 72550</t>
  </si>
  <si>
    <t>Субвенции  на предоставление ежемесячной денежной компенсации расходов на уплату взноса на капитальный ремонт общего имущества в многоквартирном доме лицам, достигшим возраста семидесяти и восьмидесяти лет (Межбюджетные трансферты)</t>
  </si>
  <si>
    <t>Иные межбюджетные трансферты на выплату компенсации расходов в целях соблюдения утвержденных предельных (максимальных) индексов изменения размера вносимой гражданами платы за коммунальные услуги (Межбюджетные трансферты)</t>
  </si>
  <si>
    <t>04 1 01 72560</t>
  </si>
  <si>
    <t>Компенсация отдельным категориям граждан оплаты взноса на капитальный ремонт общего имущества в многоквартирном доме  (Межбюджетные трансферты)</t>
  </si>
  <si>
    <t>04 1 01 R4620</t>
  </si>
  <si>
    <t>Единовременное денежное поощрение при награждении  почетным знаком «Материнская Слава»  (Социальное обеспечение и иные выплаты населению)</t>
  </si>
  <si>
    <t>04 1 02 12110</t>
  </si>
  <si>
    <t>Протезно-ортопедическая помощь гражданам, не имеющим группу инвалидности (Закупка товаров, работ и услуг для обеспечения государственных (муниципальных) нужд)</t>
  </si>
  <si>
    <t>04 1 02 12120</t>
  </si>
  <si>
    <t>Ежемесячная адресная материальная поддержка студенческим семьям (матерям одиночкам), имеющим детей  (Социальное обеспечение и иные выплаты населению)</t>
  </si>
  <si>
    <t>Иные мероприятия (Социальное обеспечение и иные выплаты населению)</t>
  </si>
  <si>
    <t>04 1 02 12140</t>
  </si>
  <si>
    <t>Оплата ежемесячных денежных выплат  ветеранам труда, ветеранам военной службы (Социальное обеспечение и иные выплаты населению)</t>
  </si>
  <si>
    <t>04 1 02 12410</t>
  </si>
  <si>
    <t>Оплата ежемесячных денежных выплат труженикам тыла (Социальное обеспечение и иные выплаты населению)</t>
  </si>
  <si>
    <t>04 1 02 12420</t>
  </si>
  <si>
    <t>Оплата ежемесячных денежных выплат  реабилитированным лицам (Социальное обеспечение и иные выплаты населению)</t>
  </si>
  <si>
    <t>04 1 02 12430</t>
  </si>
  <si>
    <t>Оплата ежемесячных денежных выплат лицам, родившимся в период с 22 июня 1923 года по 3 сентября 1945 года  (Дети войны) (Иные бюджетные ассигнования)</t>
  </si>
  <si>
    <t>04 1 02 12450</t>
  </si>
  <si>
    <t>Резервный фонд Правительства Белгородской области  (Социальное обеспечение и иные выплаты населению)</t>
  </si>
  <si>
    <t>04 1 02 20550</t>
  </si>
  <si>
    <t>Дополнительные социальные гарантии молодому поколению Белгородской области (Предоставление субсидий бюджетным, автономным учреждениям и иным некоммерческим организациям)</t>
  </si>
  <si>
    <t>04 1 02 29980</t>
  </si>
  <si>
    <t>04 1 02 29990</t>
  </si>
  <si>
    <t>Мероприятия  (Социальное обеспечение и иные выплаты населению)</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</si>
  <si>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(Межбюджетные трансферты)</t>
  </si>
  <si>
    <t>04 1 02 51370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</si>
  <si>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(Межбюджетные трансферты)</t>
  </si>
  <si>
    <t>04 1 02 52200</t>
  </si>
  <si>
    <t>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(Межбюджетные трансферты)</t>
  </si>
  <si>
    <t>04 1 02 52240</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</si>
  <si>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  (Социальное обеспечение и иные выплаты населению)</t>
  </si>
  <si>
    <t>04 1 02 52400</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</si>
  <si>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ответственности владельцев транспортных средств» (Межбюджетные трансферты)</t>
  </si>
  <si>
    <t>04 1 02 52800</t>
  </si>
  <si>
    <t>Субвенции на выплату пособий малоимущим гражданам и гражданам, оказавшимся в трудной жизненной ситуации  (Межбюджетные трансферты)</t>
  </si>
  <si>
    <t>04 1 02 72310</t>
  </si>
  <si>
    <t>Субвенции на выплату субсидий ветеранам боевых действий и  другим категориям военнослужащих, лицам, привлекавшимся органами местной власти к разминированию территорий и  объектов   в период 1943-1950 годов (Межбюджетные трансферты)</t>
  </si>
  <si>
    <t>04 1 02 72360</t>
  </si>
  <si>
    <t>Субвенции на  выплату ежемесячных пособий отдельным категориям граждан (инвалидам боевых действий I и II групп, а также членам семей военнослужащих и сотрудников, погибших при исполнении обязанностей военной службы или служебных обязанностей в районах боевых действий; вдовам погибших (умерших) ветеранов подразделений особого риска) (Межбюджетные трансферты)</t>
  </si>
  <si>
    <t>04 1 02 72370</t>
  </si>
  <si>
    <t xml:space="preserve">Субвенции на выплату  ежемесячных пособий лицам, привлекавшимся органами местной власти к разминированию территорий и объектов в период 1943-1950 годов (Межбюджетные трансферты) </t>
  </si>
  <si>
    <t>04 1 02 72380</t>
  </si>
  <si>
    <t>Субвенции на оплату ежемесячных денежных выплат  ветеранам труда, ветеранам военной службы (Межбюджетные трансферты)</t>
  </si>
  <si>
    <t>04 1 02 72410</t>
  </si>
  <si>
    <t>Субвенции на оплату ежемесячных денежных выплат труженикам тыла (Межбюджетные трансферты)</t>
  </si>
  <si>
    <t>04 1 02 72420</t>
  </si>
  <si>
    <t>Субвенции на оплату ежемесячных денежных выплат  реабилитированным лицам (Межбюджетные трансферты)</t>
  </si>
  <si>
    <t>04 1 02 72430</t>
  </si>
  <si>
    <t>Субвенции на оплату ежемесячных денежных выплат лицам, признанным пострадавшими от политических репрессий (Межбюджетные трансферты)</t>
  </si>
  <si>
    <t>04 1 02 72440</t>
  </si>
  <si>
    <t>Субвенции на оплату ежемесячных денежных выплат  лицам, родившимся в период с 22 июня 1923 года по 3 сентября 1945 года (Дети войны) (Межбюджетные трансферты)</t>
  </si>
  <si>
    <t>04 1 02 72450</t>
  </si>
  <si>
    <t>Субвенции на предоставление материальной и иной помощи для погребения (Межбюджетные трансферты)</t>
  </si>
  <si>
    <t>04 1 02 72620</t>
  </si>
  <si>
    <t xml:space="preserve">Субвенция на обеспечение равной доступности услуг общественного транспорта на территории Белгородской области для отдельных категорий граждан, оказание мер социальной поддержки которым относится к ведению Российской Федерации и субъектов Российской Федерации (Межбюджетные трансферты)  </t>
  </si>
  <si>
    <t>04 1 02 73820</t>
  </si>
  <si>
    <t>Основное мероприятие «Социальная поддержка граждан, имеющих особые заслуги перед Российской Федерацией и Белгородской областью»</t>
  </si>
  <si>
    <t>04 1 03</t>
  </si>
  <si>
    <t>Социальная поддержка Героев Социалистического Труда, Героев Труда Российской Федерации и полных кавалеров ордена Трудовой Славы (Социальное обеспечение и иные выплаты населению)</t>
  </si>
  <si>
    <t>04 1 03 51980</t>
  </si>
  <si>
    <t>Субвенции на социальную поддержку Героев Социалистического Труда и полных кавалеров ордена Трудовой Славы (Межбюджетные трансферты)</t>
  </si>
  <si>
    <t>04 1 03 71980</t>
  </si>
  <si>
    <t>Субвенции на социальную поддержку вдов  Героев Социалистического Труда и полных кавалеров ордена Трудовой Славы (Межбюджетные трансферты)</t>
  </si>
  <si>
    <t>04 1 03 71990</t>
  </si>
  <si>
    <t xml:space="preserve">Субвенции на социальную поддержку Героев Советского Союза, Героев Российской Федерации и полных кавалеров ордена Славы (Межбюджетные трансферты) </t>
  </si>
  <si>
    <t>04 1 03 72 090</t>
  </si>
  <si>
    <t>Субвенции на выплату пособия  лицам, которым присвоено звание  «Почетный гражданин Белгородской области» (Межбюджетные трансферты)</t>
  </si>
  <si>
    <t>04 1 03 72 350</t>
  </si>
  <si>
    <t>Основное мероприятие «Предоставление отдельным категориям  граждан государственной социальной помощи в части проезда к месту  санаторно-курортного лечения и обратно»</t>
  </si>
  <si>
    <t>04 1 04</t>
  </si>
  <si>
    <t>Возмещение стоимости проезда один раз в год к месту санаторно-курортного лечения больным туберкулезом (Социальное обеспечение и иные выплаты населению)</t>
  </si>
  <si>
    <t>Обеспечение деятельности (оказание услуг) государственных учреждений (организаций) (Социальное обеспечение и иные выплаты населению)</t>
  </si>
  <si>
    <t xml:space="preserve">Подпрограмма «Социальная поддержка семьи и детей» </t>
  </si>
  <si>
    <t xml:space="preserve">04 3 </t>
  </si>
  <si>
    <t>Основное мероприятие «Предоставление мер социальной поддержки семьям и детям»</t>
  </si>
  <si>
    <t>04 3 01</t>
  </si>
  <si>
    <t>Пособия гражданам, имеющим детей (Иные бюджетные ассигнования)</t>
  </si>
  <si>
    <t>04 3 01 12850</t>
  </si>
  <si>
    <t>Осуществление переданных органам государственной власти  субъектов Российской Федерации полномочий Российской Федерации по выплате пособий по уходу за ребенком до достижения им возраста полутора лет гражданам, не подлежащим обязательному социальному страхованию на случай временной нетрудоспособности и в связи с материнством в соответствии с Федеральным законом от 19 мая 1995 года № 81-ФЗ «О государственных пособиях гражданам, имеющим детей»  (Межбюджетные трансферты)</t>
  </si>
  <si>
    <t>04 3 01 53810</t>
  </si>
  <si>
    <t xml:space="preserve">Осуществление переданных органам государственной власти  субъектов Российской Федерации полномочий Российской Федерации по выплате пособий при рождении ребенка гражданам, не подлежащим обязательному социальному страхованию на случай временной нетрудоспособности и в связи с материнством в соответствии с Федеральным законом от 19 мая 1995 года № 81-ФЗ «О государственных пособиях гражданам, имеющим детей»  (Межбюджетные трансферты) </t>
  </si>
  <si>
    <t>04 3 01 53830</t>
  </si>
  <si>
    <t>Осуществление переданных органам государственной власти  субъектов Российской Федерации полномочий Российской Федерации по выплате единовременных пособий женщинам, вставшим на учет в медицинских учреждениях в ранние сроки беременности, уволенным в связи с ликвидацией организаций, прекращением деятельности (полномочий) физическими лицами в установленном порядке, в соответствии с Федеральным законом от 19 мая 1995 года № 81-ФЗ «О государственных пособиях гражданам, имеющим детей» (Межбюджетные трансферты)</t>
  </si>
  <si>
    <t>04 3 01 53840</t>
  </si>
  <si>
    <t xml:space="preserve">Осуществление переданных органам государственной власти  субъектов Российской Федерации полномочий Российской Федерации по выплате пособий по беременности и родам женщинам, уволенным в связи с ликвидацией организаций, прекращением деятельности (полномочий) физическими лицами в установленном порядке в соответствии с Федеральным законом от 19 мая 1995 года N 81-ФЗ «О государственных пособиях гражданам, имеющим детей»(Межбюджетные трансферты) </t>
  </si>
  <si>
    <t>04 3 01 53850</t>
  </si>
  <si>
    <t>Субвенции на выплату пособий гражданам, имеющим детей (Межбюджетные трансферты)</t>
  </si>
  <si>
    <t>04 3 01 72850</t>
  </si>
  <si>
    <t xml:space="preserve">Субвенции на осуществление полномочий субъекта Российской Федерации на осуществление мер соцзащиты многодетных семей (Межбюджетные трансферты)  </t>
  </si>
  <si>
    <t>04 3 01 72880</t>
  </si>
  <si>
    <t>Основное мероприятие «Обеспечение деятельности (оказание услуг) государственных учреждений (организаций) Белгородской области»</t>
  </si>
  <si>
    <t>Мероприятия государственной программы «Доступная среда» на 2011- 2020 годы  (Межбюджетные трансферты)</t>
  </si>
  <si>
    <t>Мероприятия   государственной программы  Российской Федерации «Доступная среда»  (Межбюджетные трансферты)</t>
  </si>
  <si>
    <t>Основное мероприятие «Обеспечение жильем ветеранов Великой Отечественной войны»</t>
  </si>
  <si>
    <t>09 1 04</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</si>
  <si>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(Социальное обеспечение и иные выплаты населению)</t>
  </si>
  <si>
    <t>09 1 04 51340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</si>
  <si>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(Межбюджетные трансферты)</t>
  </si>
  <si>
    <t>Основное мероприятие «Обеспечение жильем ветеранов, инвалидов и семей, имеющих детей-инвалидов»</t>
  </si>
  <si>
    <t>09 1 05</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</si>
  <si>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№181-ФЗ «О социальной защите инвалидов в Российской Федерации» (Социальное обеспечение и иные выплаты населению)</t>
  </si>
  <si>
    <t>09 1 05 51350</t>
  </si>
  <si>
    <t>Осуществление полномочий по обеспечению жильем отдельных категорий граждан, установленных федеральными законами от 12 января 1995 года №5-ФЗ «О ветеранах» и от 24 ноября 1995 года №181-ФЗ «О социальной защите инвалидов в Российской Федерации» (Межбюджетные трансферты)</t>
  </si>
  <si>
    <t>Основное мероприятие «Обеспечение жильем молодых семей»</t>
  </si>
  <si>
    <t>09 1 06</t>
  </si>
  <si>
    <t>Реализация мероприятий по обеспечению жильем молодых семей (Социальное обеспечение и иные выплаты населению)</t>
  </si>
  <si>
    <t>09 1 06 23770</t>
  </si>
  <si>
    <t>Субсидии на реализацию мероприятий по обеспечению жильем молодых семей (Межбюджетные трансферты)</t>
  </si>
  <si>
    <t>09 1 06 73770</t>
  </si>
  <si>
    <t>Мероприятия подпрограммы «Обеспечение жильем молодых семей» федеральной целевой программы «Жилище» на 2015-2020 годы (Социальное обеспечение и иные выплаты населению)</t>
  </si>
  <si>
    <t>09 1 06 R0200</t>
  </si>
  <si>
    <t>Мероприятия подпрограммы «Обеспечение жильем молодых семей» федеральной целевой программы «Жилище» на 2015-2020 годы (Межбюджетные трансферты)</t>
  </si>
  <si>
    <t>Основное мероприятие «Обеспечение жильем граждан, уволенных с военной службы (службы), и приравненных к ним лиц»</t>
  </si>
  <si>
    <t>09 1 15</t>
  </si>
  <si>
    <t>Обеспечение жильем граждан, уволенных с военной службы (службы), и приравненных к ним лиц (Социальное обеспечение и иные выплаты населению)</t>
  </si>
  <si>
    <t>09 1 15 54850</t>
  </si>
  <si>
    <t>Обеспечение жильем граждан, уволенных с военной службы (службы), и приравненных к ним лиц (Межбюджетные трансферты)</t>
  </si>
  <si>
    <t xml:space="preserve">11 </t>
  </si>
  <si>
    <t xml:space="preserve">11 2 </t>
  </si>
  <si>
    <t xml:space="preserve">11 7 </t>
  </si>
  <si>
    <t xml:space="preserve">11 7 01 </t>
  </si>
  <si>
    <t>Реализация мероприятий федеральной целевой программы «Устойчивое развитие сельских территорий на 2014-2017 годы и на период до 2020 года» (Социальное обеспечение и иные выплаты населению)</t>
  </si>
  <si>
    <t xml:space="preserve">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(Социальное обеспечение и иные выплаты населению) </t>
  </si>
  <si>
    <t>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(Межбюджетные трансферты)</t>
  </si>
  <si>
    <t xml:space="preserve">Государственная программа Белгородской области «Развитие кадровой политики Белгородской области на 2014-2020 годы» </t>
  </si>
  <si>
    <t xml:space="preserve">Подпрограмма «Развитие профессионального образования» </t>
  </si>
  <si>
    <t>Охрана семьи и детства</t>
  </si>
  <si>
    <t>Подпрограмма «Развитие дошкольного образования»</t>
  </si>
  <si>
    <t>Субвенции  на выплату компенсации части родительской платы за присмотр и уход за детьми в образовательных организациях, реализующих основную образовательную программу дошкольного образования  в рамках подпрограммы «Развитие дошкольного образования» государственной программы «Развитие образования Белгородской области на 2014-2020 годы» (Межбюджетные трансферты)</t>
  </si>
  <si>
    <t>02 1 02 73030</t>
  </si>
  <si>
    <t xml:space="preserve">Ежемесячная денежная выплата, назначаемая в случае рождения третьего ребенка или последующих детей до достижения ребенком возраста трех лет   (Иные бюджетные ассигнования) </t>
  </si>
  <si>
    <t>04 3 01 10840</t>
  </si>
  <si>
    <t xml:space="preserve">Дополнительные меры  социальной защиты семей, родивших третьего и последующих детей по предоставлению материнского (семейного) капитала  (Иные бюджетные ассигнования) </t>
  </si>
  <si>
    <t>04 3 01 13000</t>
  </si>
  <si>
    <t>Субвенции для осуществления полномочий по ежемесячной денежной выплате, назначаемой в случае рождения третьего ребенка или последующих детей до достижения ребенком возраста трех лет (Межбюджетные трансферты)</t>
  </si>
  <si>
    <t>04 3 01 50840</t>
  </si>
  <si>
    <t>04 3 01 R0840</t>
  </si>
  <si>
    <t xml:space="preserve">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(Социальное обеспечение и иные выплаты населению) </t>
  </si>
  <si>
    <t>04 3 01 52700</t>
  </si>
  <si>
    <t>Субвенции на осуществление дополнительных мер  социальной защиты семей, родивших третьего и последующих детей по предоставлению материнского (семейного) капитала (Межбюджетные трансферты)</t>
  </si>
  <si>
    <t>04 3 01 73000</t>
  </si>
  <si>
    <t>Иные межбюджетные трансферты на выплату единовременной адресной материальной помощи женщинам, находящимся в трудной жизненной ситуации и сохранившим беременность (Межбюджетные трансферты)</t>
  </si>
  <si>
    <t>04 3 01 74000</t>
  </si>
  <si>
    <t>Основное мероприятие «Предоставление мер социальной поддержки детям-сиротам и детям, оставшимся без попечения родителей»</t>
  </si>
  <si>
    <t>04 3 02</t>
  </si>
  <si>
    <t>Содержание ребенка в семье опекуна и приемной семье, а также вознаграждение, причитающееся приемному родителю (Иные бюджетные ассигнования)</t>
  </si>
  <si>
    <t>04 3 02 12870</t>
  </si>
  <si>
    <t>Выплата единовременного пособия при всех формах устройства детей, лишенных родительского попечения, в семью (Межбюджетные трансферты)</t>
  </si>
  <si>
    <t>04 3 02 52600</t>
  </si>
  <si>
    <t>Субвенции на социальную поддержку детей-сирот и детей, оставшихся без попечения родителей, в части оплаты за  содержание  жилых помещений, закрепленных за детьми-сиротами  и капитального ремонта (Межбюджетные трансферты)</t>
  </si>
  <si>
    <t>04 3 02 71370</t>
  </si>
  <si>
    <t>Субвенция на осуществление полномочий субъекта Российской Федерации на осуществление мер по социальной защите граждан, являющихся усыновителями (Межбюджетные трансферты)</t>
  </si>
  <si>
    <t>04 3 02 72860</t>
  </si>
  <si>
    <t>04 3 02 72870</t>
  </si>
  <si>
    <t>04 3 04</t>
  </si>
  <si>
    <t>Осуществление переданных органам государственной власти субъектов Российской Федерации  в соответствии с пунктом 3 статьи 25 Федерального Закона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 (Предоставление субсидий бюджетным, автономным учреждениям и иным некоммерческим организациям)</t>
  </si>
  <si>
    <t>04 3 04 59400</t>
  </si>
  <si>
    <t>Основное мероприятие «Обеспечение жильем детей-сирот, детей, оставшихся без попечения родителей, и лиц из их числа»</t>
  </si>
  <si>
    <t>09 1 07</t>
  </si>
  <si>
    <t>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(Межбюджетные трансферты)</t>
  </si>
  <si>
    <t>09 1 07 70820</t>
  </si>
  <si>
    <t>09 1 07 70550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</si>
  <si>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(Межбюджетные трансферты)</t>
  </si>
  <si>
    <t>09 1 07 R0820</t>
  </si>
  <si>
    <t>Другие вопросы в области социальной политики</t>
  </si>
  <si>
    <t>Основное мероприятие «Укрепление материально-технической базы организаций социального обслуживания населения»</t>
  </si>
  <si>
    <t>04 2 02</t>
  </si>
  <si>
    <t>04 2 02 22110</t>
  </si>
  <si>
    <t xml:space="preserve">Основное мероприятие «Оказание социальных услуг населению организациями социального обслуживания» </t>
  </si>
  <si>
    <t>04 2 03</t>
  </si>
  <si>
    <t>04 2 03 00590</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</si>
  <si>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(Закупка товаров, работ и услуг для обеспечения государственных (муниципальных) нужд)</t>
  </si>
  <si>
    <t>04 2 02 52090</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</si>
  <si>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(Капитальные вложения в объекты государственной (муниципальной) собственности</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</si>
  <si>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(Межбюджетные трансферты)</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</si>
  <si>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(Предоставление субсидий бюджетным, автономным учреждениям и иным некоммерческим организациям)</t>
  </si>
  <si>
    <t>04 2 02 R2090</t>
  </si>
  <si>
    <t>Подпрограмма  «Повышение эффективности государственной поддержки социально ориентированных некоммерческих организаций»</t>
  </si>
  <si>
    <t>04 4</t>
  </si>
  <si>
    <t>Основное мероприятие «Мероприятия по повышению эффективности»</t>
  </si>
  <si>
    <t>04 4 01</t>
  </si>
  <si>
    <t>Мероприятия  по поддержке социально-ориентированных некоммерческих организаций   (Предоставление субсидий бюджетным, автономным учреждениям и иным некоммерческим организациям)</t>
  </si>
  <si>
    <t>04 4 01 R0850</t>
  </si>
  <si>
    <t>Мероприятия  по поддержке социально-ориентированных некоммерческих организаций   (Иные бюджетные ассигнования)</t>
  </si>
  <si>
    <t>Основное мероприятие «Обеспечение поэтапного доступа социально-ориентированных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t>
  </si>
  <si>
    <t>04 4 02</t>
  </si>
  <si>
    <t>Мероприятия по обеспечению поэтапного доступа социально-ориентированных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  (Предоставление субсидий бюджетным, автономным учреждениям и иным некоммерческим организациям)</t>
  </si>
  <si>
    <t>04 4 02 R0850</t>
  </si>
  <si>
    <t>04 6</t>
  </si>
  <si>
    <t>04 6 01</t>
  </si>
  <si>
    <t>04 6 01 90019</t>
  </si>
  <si>
    <t>Основное мероприятие «Субвенции на организацию предоставления отдельных мер социальной защиты населения»</t>
  </si>
  <si>
    <t>04 6 02</t>
  </si>
  <si>
    <t>Субвенции на организацию предоставления отдельных мер социальной защиты населения (Межбюджетные трансферты)</t>
  </si>
  <si>
    <t>04 6 02 71230</t>
  </si>
  <si>
    <t>Основное мероприятие «Субвенции на осуществление деятельности по опеке и попечительству в отношении несовершеннолетних и лиц из числа детей-сирот и детей, оставшихся без попечения родителей»</t>
  </si>
  <si>
    <t>04 6 03</t>
  </si>
  <si>
    <t>Субвенции на осуществление деятельности по опеке и попечительству в отношении несовершеннолетних и лиц из числа детей-сирот и детей, оставшихся без попечения родителей (Межбюджетные трансферты)</t>
  </si>
  <si>
    <t>04 6 03 71240</t>
  </si>
  <si>
    <t>Основное мероприятие «Субвенции на осуществление деятельности по опеке и попечительству в отношении совершеннолетних лиц»</t>
  </si>
  <si>
    <t>04 6 04</t>
  </si>
  <si>
    <t>Субвенции на осуществление деятельности по опеке и попечительству в отношении совершеннолетних лиц (Межбюджетные трансферты)</t>
  </si>
  <si>
    <t>04 6 04 71250</t>
  </si>
  <si>
    <t>Основное мероприятие «Субвенции на организацию предоставления ежемесячных денежных компенсаций расходов по оплате жилищно-коммунальных услуг»</t>
  </si>
  <si>
    <t>04 6 05</t>
  </si>
  <si>
    <t>Субвенции на организацию предоставления ежемесячных денежных компенсаций расходов по оплате жилищно-коммунальных услуг (Межбюджетные трансферты)</t>
  </si>
  <si>
    <t>04 6 05 71260</t>
  </si>
  <si>
    <t>Основное мероприятие «Субвенции на организацию предоставления социального пособия на погребение»</t>
  </si>
  <si>
    <t>04 6 06</t>
  </si>
  <si>
    <t>Субвенции на организацию предоставления социального пособия на погребение (Межбюджетные трансферты)</t>
  </si>
  <si>
    <t>04 6 06 71270</t>
  </si>
  <si>
    <t>Основное мероприятие «Единовременная субсидия на приобретение жилой площади государственным гражданским служащим области»</t>
  </si>
  <si>
    <t>04 6 07</t>
  </si>
  <si>
    <t>Единовременная субсидия на приобретение жилой площади государственным гражданским служащим области (Социальное обеспечение и иные выплаты населению)</t>
  </si>
  <si>
    <t>04 6 07 25100</t>
  </si>
  <si>
    <t>Физическая культура и спорт</t>
  </si>
  <si>
    <t>Массовый спорт</t>
  </si>
  <si>
    <t>Государственная программа Белгородской области «Обеспечение безопасности жизнедеятельности населения  Белгородской области на 2014-2020 годы»</t>
  </si>
  <si>
    <t>Мероприятия   (Закупка товаров, работ и услуг для обеспечения государственных (муниципальных) нужд)</t>
  </si>
  <si>
    <t>Мероприятия государственной программы  Российской Федерации «Доступная среда» на 2011-2020 годы (Предоставление субсидий бюджетным, автономным учреждениям и иным некоммерческим организациям)</t>
  </si>
  <si>
    <t>Мероприятия государственной программы  Российской Федерации «Доступная среда» на 2011-2020 годы  (Предоставление субсидий бюджетным, автономным учреждениям и иным некоммерческим организациям)</t>
  </si>
  <si>
    <t>Подпрограмма «Развитие физической культуры и массового спорта»</t>
  </si>
  <si>
    <t>06 1</t>
  </si>
  <si>
    <t>Основное мероприятие «Мероприятия по вовлечению населения в занятия физической культурой и массовым спортом»</t>
  </si>
  <si>
    <t>06 1 01</t>
  </si>
  <si>
    <t>06 1 01 29990</t>
  </si>
  <si>
    <t>Субсидии на реализацию мероприятий по поэтапному внедрению Всероссийского физкультурно-спортивного комплекса «Готов к труду и обороне» (ГТО)  (Предоставление субсидий бюджетным, автономным учреждениям и иным некоммерческим организациям)</t>
  </si>
  <si>
    <t>06 1 01 51270</t>
  </si>
  <si>
    <t>Реализация мероприятий по поэтапному внедрению Всероссийского физкультурно-спортивного комплекса «Готов к труду и обороне» (ГТО)  (Предоставление субсидий бюджетным, автономным учреждениям и иным некоммерческим организациям)</t>
  </si>
  <si>
    <t>06 1 01 R1270</t>
  </si>
  <si>
    <t>Основное мероприятие «Мероприятия по поэтапному внедрению Всероссийского физкультурно-спортивного комплекса «Готов к труду и обороне» (ГТО)»</t>
  </si>
  <si>
    <t>06 1 02</t>
  </si>
  <si>
    <t>06 1 02 51270</t>
  </si>
  <si>
    <t>06 1 02 R1270</t>
  </si>
  <si>
    <t>Основное мероприятие «Создание спортивной инфраструктуры и материально-технической базы для занятия физической культурой и массовым спортом»</t>
  </si>
  <si>
    <t xml:space="preserve">06 1 03 </t>
  </si>
  <si>
    <t>Финансовое обеспечение мероприятий федеральной целевой программы «Развитие физической культуры и спорта в Российской Федерации на 2016 - 2020 годы»</t>
  </si>
  <si>
    <t>06 1 03 54950</t>
  </si>
  <si>
    <t>Основное мероприятие «Создание эффективной системы физического воспитания, ориентированной на особенности развития детей и подростков»</t>
  </si>
  <si>
    <t>Основное мероприятие «Поддержка создания и деятельности социально ориентированных некоммерческих организаций, оказывающих услуги в сфере физической культуры и спорта»</t>
  </si>
  <si>
    <t>06 2 05</t>
  </si>
  <si>
    <t>06 2 05 21020</t>
  </si>
  <si>
    <t>Спорт высших достижений</t>
  </si>
  <si>
    <t>06 2 01</t>
  </si>
  <si>
    <t>Резервный фонд Правительства Белгородской области (Социальное обеспечение и иные выплаты населению)</t>
  </si>
  <si>
    <t>06 2 01 20550</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</si>
  <si>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 (Межбюджетные трансферты)</t>
  </si>
  <si>
    <t>06 2 01 R0810</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</si>
  <si>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  (Предоставление субсидий бюджетным, автономным учреждениям и иным некоммерческим организациям)</t>
  </si>
  <si>
    <t>06 2 01 50810</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</si>
  <si>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 (Предоставление субсидий бюджетным, автономным учреждениям и иным некоммерческим организациям)</t>
  </si>
  <si>
    <t>Основное мероприятие «Закупка спортивного оборудования для специализированных детско-юношеских спортивных школ олимпийского резерва и училищ олимпийского резерва»</t>
  </si>
  <si>
    <t>06 2 04</t>
  </si>
  <si>
    <t>Финансовое обеспечение мероприятий федеральной целевой программы «Развитие физической культуры и спорта в Российской Федерации на 2016 - 2020 годы» (Предоставление субсидий бюджетным, автономным учреждениям и иным некоммерческим организациям)</t>
  </si>
  <si>
    <t>06 2 04 R4950</t>
  </si>
  <si>
    <t>Денежные взыскания (штрафы) за нарушение условий договоров (соглашений) о предоставлении субсидии из федерального бюджета (Иные бюджетные ассигнования)</t>
  </si>
  <si>
    <t>99 9 20590</t>
  </si>
  <si>
    <t>Другие вопросы в области физической культуры и спорта</t>
  </si>
  <si>
    <t>Государственная программа  Белгородской области «Развитие физической культуры и спорта Белгородской области на 2014-2020 годы»</t>
  </si>
  <si>
    <t xml:space="preserve">Подпрограмма  «Развитие физической культуры и массового спорта» </t>
  </si>
  <si>
    <t>Основное мероприятие «Создание спортивной инфраструктуры и материально-технической базы для занятий физической культурой и спортом»</t>
  </si>
  <si>
    <t>06 1 03</t>
  </si>
  <si>
    <t>06 1 03 40370</t>
  </si>
  <si>
    <t>Финансовое обеспечение мероприятий федеральной целевой программы «Развитие физической культуры и спорта в Российской Федерации на 2016-2020 годы» (Межбюджетные трансферты)</t>
  </si>
  <si>
    <t>06 1 03 R4950</t>
  </si>
  <si>
    <t>06 1 03 70550</t>
  </si>
  <si>
    <t>Субсидии на софинансирование капитальных вложений (строительства, реконструкции) в объекты муниципальной собственности (Межбюджетные трансферты)</t>
  </si>
  <si>
    <t>06 1 03 71120</t>
  </si>
  <si>
    <t>06 2 03</t>
  </si>
  <si>
    <t>06 2 03 22110</t>
  </si>
  <si>
    <t>06 3</t>
  </si>
  <si>
    <t>06 3 01</t>
  </si>
  <si>
    <t>06 3 01 22110</t>
  </si>
  <si>
    <t>06 3 01 90019</t>
  </si>
  <si>
    <t>Средства массовой информации</t>
  </si>
  <si>
    <t>Телевидение и радиовещание</t>
  </si>
  <si>
    <t>Государственная программа Белгородской области «Обеспечение населения Белгородской области информацией о приоритетных направлениях региональной политики на 2014-2020 годы»</t>
  </si>
  <si>
    <t>Подпрограмма «Информирование населения Белгородской области о приоритетных направлениях региональной политики в печатных и электронных средствах массовой информации»</t>
  </si>
  <si>
    <t>07 1</t>
  </si>
  <si>
    <t>Основное мероприятие «Поддержка создания и распространения телерадиопрограмм и электронных средств массовых информаций»</t>
  </si>
  <si>
    <t>07 1 01</t>
  </si>
  <si>
    <t>07 1 01 00590</t>
  </si>
  <si>
    <t>Периодическая печать и издательства</t>
  </si>
  <si>
    <t xml:space="preserve">Основное мероприятие «Поддержка печатных средств массовой информации» </t>
  </si>
  <si>
    <t>07 1 02</t>
  </si>
  <si>
    <t>07 1 02 21020</t>
  </si>
  <si>
    <t>Другие вопросы в области средств массовой информации</t>
  </si>
  <si>
    <t>Подпрограмма «Открытая власть»</t>
  </si>
  <si>
    <t>07 2</t>
  </si>
  <si>
    <t>07 2 01</t>
  </si>
  <si>
    <t>07 2 01 29990</t>
  </si>
  <si>
    <t>Обслуживание  государственного и муниципального долга</t>
  </si>
  <si>
    <t>Обслуживание государственного внутреннего и муниципального долга</t>
  </si>
  <si>
    <t>Процентные платежи по  государственному  долгу Белгородской области в   рамках непрограммного направления деятельности «Реализация функций органов власти Белгородской области» (Обслуживание  государственного (муниципального) долга)</t>
  </si>
  <si>
    <t>99 9 00 27880</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</si>
  <si>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</si>
  <si>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</si>
  <si>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муниципальных районов (городских округов)  (Межбюджетные трансферты)</t>
  </si>
  <si>
    <t>99 9 00 70010</t>
  </si>
  <si>
    <t>Иные дотации</t>
  </si>
  <si>
    <t>Расходы областного бюджета на предоставление межбюджетных трансфертов в форме дотаций по итогам оценки эффективности деятельности органов местного самоуправления в рамках непрограммного направления деятельности «Реализация функций органов власти Белгородской области»</t>
  </si>
  <si>
    <t>15 6 7133</t>
  </si>
  <si>
    <t>Межбюджетные трансферты</t>
  </si>
  <si>
    <t xml:space="preserve">Прочие межбюджетные трансферты общего характера </t>
  </si>
  <si>
    <t>Субвенции бюджетам муниципальных образований  на осуществление  полномочий Белгородской области по расчету и предоставлению дотаций на выравнивание бюджетной обеспеченности поселений (Межбюджетные трансферты)</t>
  </si>
  <si>
    <t>99 9 00 70110</t>
  </si>
  <si>
    <t>Средства, передаваемые для  компенсации расходов, возникших в  результате решений, принятых органами власти другого уровня в   рамках непрограммного направления деятельности «Реализация функций органов власти Белгородской области»</t>
  </si>
  <si>
    <t xml:space="preserve">14 </t>
  </si>
  <si>
    <t>99 9 7138</t>
  </si>
  <si>
    <t xml:space="preserve">ВСЕГО </t>
  </si>
  <si>
    <t>03 3 08 56120</t>
  </si>
  <si>
    <t>11 Л 01 60060</t>
  </si>
  <si>
    <t>11 8 01 R5680</t>
  </si>
  <si>
    <t>Реализация мероприятий в области  мелиорации земель сельскохозяйственного назначения (Закупка товаров, работ и услуг для обеспечения государственных (муниципальных) нужд)</t>
  </si>
  <si>
    <t>Реализация мероприятий в области  мелиорации земель сельскохозяйственного назначения (Иные бюджетные ассигнования)</t>
  </si>
  <si>
    <t>11 7 01 R5670</t>
  </si>
  <si>
    <t>Реализация мероприятий по устойчивому развитию сельских территорий  (Межбюджетные трансферты)</t>
  </si>
  <si>
    <t>Реализация мероприятий по устойчивому развитию сельских территорий (Социальное обеспечение и иные выплаты населению)</t>
  </si>
  <si>
    <t>Реализация мероприятий по устойчивому развитию сельских территорий (Межбюджетные трансферты)</t>
  </si>
  <si>
    <t>Мероприятия федеральной целевой программы «Развитие водохозяйственного комплекса Российской Федерации в 2012-2020 годах» (Закупка товаров, работ и услуг для обеспечения государственных (муниципальных) нужд)</t>
  </si>
  <si>
    <t>Мероприятия федеральной целевой программы «Развитие водохозяйственного комплекса Российской Федерации в 2012-2020 годах» (Межбюджетные трансферты)</t>
  </si>
  <si>
    <t>07 1 03</t>
  </si>
  <si>
    <t>07 1 03 29990</t>
  </si>
  <si>
    <t>16 1</t>
  </si>
  <si>
    <t>16 1 01</t>
  </si>
  <si>
    <t>16 1 01 R5550</t>
  </si>
  <si>
    <t>16 2</t>
  </si>
  <si>
    <t>16 2 01</t>
  </si>
  <si>
    <t>16 2 01 R5550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</si>
  <si>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(Межбюджетные трансферты)</t>
  </si>
  <si>
    <t>Осуществление первичного воинского учета на территориях, где отсутствуют военные комиссариаты (Межбюджетные трансферты)</t>
  </si>
  <si>
    <t>Обеспечение мобилизационной готовности экономики  (Закупка товаров, работ и услуг для обеспечения государственных (муниципальных) нужд)</t>
  </si>
  <si>
    <t>15 5 02 29990</t>
  </si>
  <si>
    <t>Мероприятия   (Закупка товаров, работ и услуг для государственных (муниципальных) нужд)</t>
  </si>
  <si>
    <t>15 8 05</t>
  </si>
  <si>
    <t>15 8 05 29990</t>
  </si>
  <si>
    <t>03 2 04</t>
  </si>
  <si>
    <t xml:space="preserve">Государственная программа Белгородской области «Социальная поддержка граждан Белгородской области на 2014-2020 годы» </t>
  </si>
  <si>
    <t>Распределение  бюджетных ассигнований по разделам, подразделам, целевым статьям (государственным программам Белгородской области и непрограммным направлениям деятельности), группам видов расходов классификации расходов бюджета на 2018 год и на плановый период 2019 и 2020 годов</t>
  </si>
  <si>
    <t>05 3 04 R4670</t>
  </si>
  <si>
    <t>99 9 00 60520</t>
  </si>
  <si>
    <t>03 2 04 20591</t>
  </si>
  <si>
    <t>Организация оказания населению первичной  медико-санитарной помощи  (Предоставление субсидий бюджетным, автономным учреждениям и иным некоммерческим организациям)</t>
  </si>
  <si>
    <t>06 1 01 00590</t>
  </si>
  <si>
    <t>Физическая культура</t>
  </si>
  <si>
    <t>04 2 03 20850</t>
  </si>
  <si>
    <t>Мероприятие по обеспечению поэтапного доступа социально-ориентированных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  (Предоставление субсидий бюджетным, автономным учреждениям и иным некоммерческим организациям)</t>
  </si>
  <si>
    <t>04 2 01 71690</t>
  </si>
  <si>
    <t>Субвенции на осуществление мер социальной защиты отдельных категорий работников учреждений, занятых в секторе социального обслуживания, проживающих и (или) работающих в сельской местности (Межбюджетные трансферты)</t>
  </si>
  <si>
    <t>Субвенции на содержание ребенка в семье опекуна и приемной семье (Межбюджетные трансферты)</t>
  </si>
  <si>
    <t>04 3 02 72890</t>
  </si>
  <si>
    <t>Субвенции на вознаграждение, причитающееся приемному родителю (Межбюджетные трансферты)</t>
  </si>
  <si>
    <t>04 2 02 22120</t>
  </si>
  <si>
    <t>Модернизация материально-технической базы организаций социального обслуживания населения (Закупка товаров, работ и услуг для обеспечения государственных (муниципальных) нужд)</t>
  </si>
  <si>
    <t>Субсидии на инженерное обустройство микрорайонов массовой застройки индивидуального жилищного строительства в Белгородской области, в том числе земельных участков, выданных многодетным семьям (Межбюджетные трансферты)</t>
  </si>
  <si>
    <t>12 6 01 22110</t>
  </si>
  <si>
    <t>02 5 03 22110</t>
  </si>
  <si>
    <t>04 2 02 40370</t>
  </si>
  <si>
    <t>04 2 02 71120</t>
  </si>
  <si>
    <t>04 2 02 72120</t>
  </si>
  <si>
    <t>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   (Иные бюджетные ассигнования)</t>
  </si>
  <si>
    <t>10 1 04 R5670</t>
  </si>
  <si>
    <t>Основное мероприятие «Совершенствование форм и методов работы по патриотическому воспитанию»</t>
  </si>
  <si>
    <t>Основное мероприятие «Развитие волонтерского движения как важного элемента системы патриотического воспитания молодежи»</t>
  </si>
  <si>
    <t>Приложение 13</t>
  </si>
  <si>
    <t>«Об областном бюджете на 2018 год и на плановый период 2019 и 2020 годов»</t>
  </si>
  <si>
    <t>Субвенции на содержание ребенка в семье опекуна, приемной семье, семейном детском доме (Межбюджетные трансферты)</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</si>
  <si>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(Закупка товаров, работ и услуг для обеспечения государственных (муниципальных) нужд)</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</si>
  <si>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(Межбюджетные трансферты)</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</si>
  <si>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(Предоставление субсидий бюджетным, автономным учреждениям и иным некоммерческим организациям)</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</si>
  <si>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(Закупка товаров, работ и услуг для обеспечения государственных (муниципальных) нужд)</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</si>
  <si>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(Межбюджетные трансферты)</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</si>
  <si>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(Предоставление субсидий бюджетным, автономным учреждениям и иным некоммерческим организациям)</t>
  </si>
  <si>
    <t xml:space="preserve">Подпрограмма «Профилактика немедицинского потребления наркотических средств и психотропных веществ»  </t>
  </si>
  <si>
    <t>Подпрограмма «Профилактика безнадзорности и правонарушений несовершеннолетних»</t>
  </si>
  <si>
    <t>Пособия и компенсации детям-сиротам и детям, оставшимся без попечения родителей  (Социальное обеспечение и иные выплаты населению)</t>
  </si>
  <si>
    <t>Изменения
(+/-)</t>
  </si>
  <si>
    <t>2018
(1 чтение)</t>
  </si>
  <si>
    <t>2019
(1 чтение)</t>
  </si>
  <si>
    <t>2020
(1 чтение)</t>
  </si>
  <si>
    <t>Основное мероприятие «Реализация мероприятий  в области  мелиорации земель сельскохозяйственного назначения»</t>
  </si>
  <si>
    <t>Основное мероприятие «Реализация мероприятий по устойчивому развитию сельских территорий»</t>
  </si>
  <si>
    <t>05 5 02 R5197</t>
  </si>
  <si>
    <t>05 5 05 R4660</t>
  </si>
  <si>
    <t>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(Межбюджетные трансферты)</t>
  </si>
  <si>
    <t>03 8 03 R3826</t>
  </si>
  <si>
    <t>Реализация мероприятий, направленных на повышение востребованности на рынке труда инвалидов молодого возраста  (Закупка товаров, работ и услуг для обеспечения государственных (муниципальных) нужд)</t>
  </si>
  <si>
    <t xml:space="preserve">13 4 </t>
  </si>
  <si>
    <t>13 4 01</t>
  </si>
  <si>
    <t>13 4 01 20930</t>
  </si>
  <si>
    <t>08 2 03</t>
  </si>
  <si>
    <t>08 2 03 60360</t>
  </si>
  <si>
    <t>09 1 14 71390</t>
  </si>
  <si>
    <t>Обеспечение мероприятий по  переселению граждан из аварийного жилищного фонда   (Межбюджетные трансферты)</t>
  </si>
  <si>
    <t>Поддержка обустройства мест массового отдыха населения (городских парков)  (Иные бюджетные ассигнования)</t>
  </si>
  <si>
    <t>12 3 04</t>
  </si>
  <si>
    <t>12 3 04 71410</t>
  </si>
  <si>
    <t>Субсидии на разработку проектно-сметной документации на рекультивацию объектов накопленного вреда окружающей среде (Межбюджетные трансферты)</t>
  </si>
  <si>
    <t>09 2 05 41090</t>
  </si>
  <si>
    <t>Реализация мероприятий по обеспечению населения чистой питьевой водой (Капитальные вложения в объекты государственной (муниципальной) собственности)</t>
  </si>
  <si>
    <t>Мероприятия по стимулированию программ развития жилищного строительства субъектов Российской Федерации  (Капитальные вложения в объекты государственной (муниципальной) собственности)</t>
  </si>
  <si>
    <t>Мероприятия по стимулированию программ развития жилищного строительства субъектов Российской Федерации  (Межбюджетные трансферты)</t>
  </si>
  <si>
    <t>09 1 16 71120</t>
  </si>
  <si>
    <t>17</t>
  </si>
  <si>
    <t>17 1</t>
  </si>
  <si>
    <t xml:space="preserve">17 1 01 </t>
  </si>
  <si>
    <t>17 1 01 R5200</t>
  </si>
  <si>
    <t>17 1 01 71120</t>
  </si>
  <si>
    <t>17 1 02</t>
  </si>
  <si>
    <t>17 1 02 22110</t>
  </si>
  <si>
    <t>17 1 02 71120</t>
  </si>
  <si>
    <t>17 1 02 72120</t>
  </si>
  <si>
    <t>02 3 03 22110</t>
  </si>
  <si>
    <t>02 5 08</t>
  </si>
  <si>
    <t>02 5 08 22110</t>
  </si>
  <si>
    <t>05 4 04 22210</t>
  </si>
  <si>
    <t>03 5 06</t>
  </si>
  <si>
    <t>03 5 06 22110</t>
  </si>
  <si>
    <t>03 5 06 40370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</si>
  <si>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(Социальное обеспечение и иные выплаты населению)</t>
  </si>
  <si>
    <t>09 1 05 51760</t>
  </si>
  <si>
    <t>09 1 06 R4970</t>
  </si>
  <si>
    <t>Реализация мероприятий по обеспечению жильем молодых семей  (Межбюджетные трансферты)</t>
  </si>
  <si>
    <t>06 1 03 22110</t>
  </si>
  <si>
    <t>06 2 03 71120</t>
  </si>
  <si>
    <t>Основное мероприятие «Сохранение объектов культурного наследия (памятников истории и культуры)»</t>
  </si>
  <si>
    <t>Сохранение объектов культурного наследия (памятников истории и культуры)  (Предоставление субсидий бюджетным, автономным учреждениям и иным некоммерческим организациям)</t>
  </si>
  <si>
    <t xml:space="preserve">Основное мероприятие «Развитие инфраструктуры спортивных учреждений» </t>
  </si>
  <si>
    <t>09 1 16 40370</t>
  </si>
  <si>
    <t>Субсидии управляющим компаниям на возмещение части затрат на уплату основного долга и процентов по кредитам, полученным в российских кредитных организациях на капитальное  строительство, модернизацию и (или) реконструкцию индустриального (промышленного)  парка (Предоставление субсидий бюджетным, автономным учреждениям и иным некоммерческим организациям)</t>
  </si>
  <si>
    <t>Субвенции  на предоставление гражданам субсидий на оплату  жилого помещения и коммунальных услуг (Межбюджетные трансферты)</t>
  </si>
  <si>
    <t>Повышение продуктивности в молочном скотоводстве  (Иные бюджетные ассигнования)</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</si>
  <si>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(Межбюджетные трансферты)</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</si>
  <si>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(Предоставление субсидий бюджетным, автономным учреждениям и иным некоммерческим организациям)</t>
  </si>
  <si>
    <t>Пополнение фондов микрофинансовой организации, предназначенных для выдачи займов субъектам предпринимательства с целью реализации инвестиционных проектов по выпуску промышленной продукции (Предоставление субсидий бюджетным, автономным учреждениям и иным некоммерческим организациям)</t>
  </si>
  <si>
    <t>Взнос в уставный капитал акционерного общества «Корпорация «Развитие» (Капитальные вложения в объекты государственной (муниципальной) собственности)</t>
  </si>
  <si>
    <t>Взнос в уставный капитал акционерного общества «Дирекция Юго-Западного района» (Капитальные вложения в объекты государственной (муниципальной) собственности)</t>
  </si>
  <si>
    <t>Основное мероприятие «Создание условий для развития инфраструктуры по обращению с твердыми коммунальными отходами»</t>
  </si>
  <si>
    <t>Субсидии на реализацию мероприятий по благоустройству дворовых и придворовых территорий многоквартирных домов (Межбюджетные трансферты)</t>
  </si>
  <si>
    <t>Финансовое обеспечение мероприятий федеральной целевой программы развития образования на 2016-2020 годы за счет средств бюджета субъектов Российской Федерации (Закупка товаров, работ и услуг для государственных (муниципальных) нужд)</t>
  </si>
  <si>
    <t>Основное мероприятие «Развитие национально-региональной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t>
  </si>
  <si>
    <t>Основное мероприятие "Развитие инфраструктуры системы дополнительного образования"</t>
  </si>
  <si>
    <t>Поддержка отрасли культуры (на укрепление материально-технической базы и оснащение оборудованием детских школ искусств) (Межбюджетные трансферты)</t>
  </si>
  <si>
    <t>Основное мероприятие «Военно-патриотическое воспитание детей и молодежи, развитие шефства воинских частей над образовательными организациями»</t>
  </si>
  <si>
    <t>Поддержка отрасли культура ( на комплектование книжных фондов библиотек муниципальных образований и государственных библиотек городов Москвы и Санкт-Петербурга) (Межбюджетные трансферты)</t>
  </si>
  <si>
    <t>Субсидии на софинансирование капитального ремонта объектов муниципальной собственности» (Межбюджетные трансферты)</t>
  </si>
  <si>
    <t>Поддержка отрасли культура (на оснащение и содержание сети виртуальных концертных залов) (Предоставление субсидий бюджетным, автономным учреждениям и иным некоммерческим организациям)</t>
  </si>
  <si>
    <t>Реализация отдельных мероприятий государственной программы «Развитие здравоохранения» (на финансовое обеспечение закупок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(Закупка товаров, работ и услуг для обеспечения государственных (муниципальных) нужд)</t>
  </si>
  <si>
    <t>Реализация отдельных мероприятий государственной программы «Развитие здравоохранения» (на финансовое обеспечение закупок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(Закупка товаров, работ и услуг для обеспечения государственных (муниципальных) нужд)</t>
  </si>
  <si>
    <t>Иные межбюджетные трансферты за счет средств резервного фонда Президента Российской Федерации на капитальный ремонт (Предоставление субсидий бюджетным, автономным учреждениям и иным некоммерческим организациям)</t>
  </si>
  <si>
    <t>Реализация отдельных мероприятий государственной программы «Развитие здравоохранения»  (на организационные мероприятия, связанные с обеспечением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тканей) (Закупка товаров, работ и услуг для обеспечения государственных (муниципальных) нужд)</t>
  </si>
  <si>
    <t>Финансовое обеспечение мероприятий федеральной целевой программы «Развитие физической культуры и спорта в Российской Федерации на 2016 - 2020 годы» (Межбюджетные трансферты)</t>
  </si>
  <si>
    <t>Поддержка развития отрасли  молочного скотоводства  (Иные бюджетные ассигнования)</t>
  </si>
  <si>
    <t>Основное мероприятие «Модернизация и техническое перевооружение производственных мощностей промышленных предприятий, направленных на создание и (или) развитие производства новой высокотехнологичной конкурентоспособной продукции, в том числе в соответствии с утвержденными отраслевыми планами импортозамещения»</t>
  </si>
  <si>
    <t>Модернизация и техническое перевооружение производственных мощностей промышленных предприятий, направленных на создание и (или) развитие производства новой высокотехнологичной конкурентоспособной продукции, в том числе в соответствии с утвержденными отраслевыми планами импортозамещения (Иные бюджетные ассигнования)</t>
  </si>
  <si>
    <t>Реализация мероприятий по укреплению единства российской нации и этнокультурному развитию народов России (Закупка товаров, работ и услуг для обеспечения государственных (муниципальных) нужд)</t>
  </si>
  <si>
    <t>Реализация мероприятий по укреплению единства российской нации и этнокультурному развитию народов России  (Закупка товаров, работ и услуг для обеспечения государственных (муниципальных) нужд)</t>
  </si>
  <si>
    <t>Реализация мероприятий по укреплению единства российской нации и этнокультурному развитию народов России (Предоставление субсидий бюджетным, автономным учреждениям и иным некоммерческим организациям)</t>
  </si>
  <si>
    <t>Субсидия на обеспечение развития и укрепления материально-технической базы  домов культуры в населенных пунктах с числом жителей до 50 тысяч человек  (Межбюджетные трансферты)</t>
  </si>
  <si>
    <t>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(Предоставление субсидий бюджетным, автономным учреждениям и иным некоммерческим организациям)</t>
  </si>
  <si>
    <t>15 2 04 R5340</t>
  </si>
  <si>
    <t>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 (Капитальные вложения в объекты государственной (муниципальной) собственности)</t>
  </si>
  <si>
    <t>Гранты  подразделениям добровольной пожарной охраны (Закупка товаров, работ и услуг для обеспечения государственных (муниципальных) нужд)</t>
  </si>
  <si>
    <t>Подпрограмма «Сопровождение инвалидов молодого возраста при трудоустройстве»</t>
  </si>
  <si>
    <t>Основное мероприятие «Организация наставничества инвалидов молодого возраста с частичным возмещением работодателям затрат на оплату труда наставника»</t>
  </si>
  <si>
    <t>Подпрограмма «Поддержка общественных объединений, некоммерческих организаций и инициатив гражданского общества на территории Белгородской области»</t>
  </si>
  <si>
    <t>Основное мероприятие «Оказание поддержки общественным объединениям и некоммерческим организациям»</t>
  </si>
  <si>
    <t>Основное мероприятие «Предоставление субсидий управляющим компаниям на возмещение части затрат на уплату основного долга и процентов по кредитам, полученным в российских кредитных организациях на капитальное строительство, модернизацию и (или) реконструкцию индустриального (промышленного) парка»</t>
  </si>
  <si>
    <t>Основное мероприятие «Формирование регионального фонда развития промышленности»</t>
  </si>
  <si>
    <t>Взнос в уставный капитал акционерного общества «Белгородский водоканал»  (Капитальные вложения в объекты государственной (муниципальной) собственности)</t>
  </si>
  <si>
    <t>Основное мероприятие «Мероприятия по благоустройству дворовых и придворовых территорий многоквартирных домов»</t>
  </si>
  <si>
    <t>Государственная программа Белгородской области «Формирование комфортной городской среды на территории Белгородской области на 2018-2022 годы»</t>
  </si>
  <si>
    <t>Подпрограмма «Благоустройство дворовых территорий многоквартирных домов муниципальных образований Белгородской области»</t>
  </si>
  <si>
    <t>Основное мероприятие «Обеспечение проведения мероприятий по благоустройству дворовых территорий поселений Белгородской области в соответствии с едиными требованиями исходя из перечня работ по благоустройству»</t>
  </si>
  <si>
    <t>Подпрограмма «Благоустройство общественных и иных территорий соответствующего функционального назначения муниципальных образований Белгородской области»</t>
  </si>
  <si>
    <t>Основное мероприятие «Обеспечение проведения мероприятий по благоустройству  общественных и иных территорий соответствующего функционального назначения поселений  Белгородской области с едиными требованиями»</t>
  </si>
  <si>
    <t>Основное мероприятие «Содействие обустройству мест массового отдыха населения (городских парков)»</t>
  </si>
  <si>
    <t>Основное мероприятие «Субсидии на разработку проектно-сметной документации на рекультивацию объектов накопленного вреда окружающей среде»</t>
  </si>
  <si>
    <t>Государственная программа Белгородской области «Создание новых мест в общеобразовательных организациях Белгородской области на 2016-2025 годы»</t>
  </si>
  <si>
    <t>Подпрограмма «Обеспечение создания новых мест в общеобразовательных организациях Белгородской области»</t>
  </si>
  <si>
    <t>Основное мероприятие «Развитие инфраструктуры системы общего образования, направленное на ликвидацию двухсменного режима»</t>
  </si>
  <si>
    <t>Основное мероприятие «Создание безопасных условий пребывания детей в общеобразовательных организациях»</t>
  </si>
  <si>
    <t>Основное мероприятие «Развитие инфраструктуры системы дополнительного образования»</t>
  </si>
  <si>
    <t>Основное мероприятие «Развитие инфраструктуры системы дополнительного профессионального образования»</t>
  </si>
  <si>
    <t>Подпрограмма «Патриотическое воспитание граждан Белгородской области»</t>
  </si>
  <si>
    <t>Основное мероприятие «Информационное обеспечение патриотического воспитания в Белгородской области, создание условий для освещения событий и явлений патриотической направленности для средств массовой информации»</t>
  </si>
  <si>
    <t>Государственная программа   Белгородской области «Обеспечение безопасности жизнедеятельности населения территорий Белгородской области на 2014-2020 годы»</t>
  </si>
  <si>
    <t>Поддержка отрасли культура (на комплектование книжных фондов библиотек муниципальных образований и государственных библиотек городов Москвы и Санкт-Петербурга) (Межбюджетные трансферты)</t>
  </si>
  <si>
    <t>Основное мероприятие «Строительство, реконструкция, выкуп, капитальный ремонт объектов здравоохранения»</t>
  </si>
  <si>
    <t>Основное мероприятие «Обеспечение деятельности (оказание услуг) государственных учреждений (организаций), оказывающих первичную медико-санитарную помощь»</t>
  </si>
  <si>
    <t>Основное мероприятие  «Строительство, реконструкция, выкуп, капитальный ремонт объектов здравоохранения»</t>
  </si>
  <si>
    <t>Подпрограмма «Совершенствование оказания специализированной, включая высокотехнологичную, медицинской помощи, скорой, в той числе скорой специализированной, медицинской помощи»</t>
  </si>
  <si>
    <t>Реализация отдельных мероприятий государственной программы «Развитие здравоохранения» (на финансовое обеспечение единовременных компенсационных выплат медицинским работникам) (Социальное обеспечение и иные выплаты населению)</t>
  </si>
  <si>
    <t>Реализация отдельных мероприятий государственной программы «Развитие здравоохранения» (на финансовое обеспечение единовременных компенсационных выплат медицинским работникам) (Иные бюджетные ассигнования)</t>
  </si>
  <si>
    <t>Подпрограмма «Социальная поддержка граждан»</t>
  </si>
  <si>
    <t>Государственная программа «Развитие физической культуры и спорта в Белгородской области на 2014-2020 годы»</t>
  </si>
  <si>
    <t>Основное мероприятие «Освещение вопросов защиты прав человека и правозащитной деятельности»</t>
  </si>
  <si>
    <t>04 1 04 12880</t>
  </si>
  <si>
    <t>Обеспечение функций  органов власти Белгородской области, в том числе территориальных органов (Закупка товаров, работ, и услуг для государственных (муниципальных) нужд)</t>
  </si>
  <si>
    <t>Повышение квалификации, профессиональная подготовка и переподготовка кадров (Закупка товаров, работ и услуг для обеспечения государственных (муниципальных) нужд)</t>
  </si>
  <si>
    <t>Подготовка управленческих кадров  для организаций  народного хозяйства Российской Федерации (Закупка товаров, работ и услуг для обеспечения государственных (муниципальных) нужд)</t>
  </si>
  <si>
    <t>Мероприятия по проведению оздоровительной кампании детей  (Закупка товаров, работ и услуг для обеспечения государственных (муниципальных) нужд)</t>
  </si>
  <si>
    <t>Мероприятия по осуществлению антинаркотической пропаганды и антинаркотического просвещения  (Закупка товаров, работ и услуг для обеспечения государственных (муниципальных) нужд)</t>
  </si>
  <si>
    <t>Обеспечение деятельности (оказание услуг)  государственных  учреждений (организаций) Белгородской области (Закупка товаров, работ и услуг для обеспечения государственных (муниципальных) нужд)</t>
  </si>
  <si>
    <t>Реализация мероприятий по устойчивому развитию сельских территорий  (Капитальные вложения в объекты государственной (муниципальной) собственности)</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</si>
  <si>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(Межбюджетные трансферты)</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</si>
  <si>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(Социальное обеспечение и иные выплаты населению)</t>
  </si>
  <si>
    <t xml:space="preserve">01 4 02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</si>
</sst>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2" formatCode="_-* #,##0_р_._-;\-* #,##0_р_._-;_-* &quot;-&quot;_р_._-;_-@_-"/>
    <numFmt numFmtId="176" formatCode="_-* #,##0.00\ _р_._-;\-* #,##0.00\ _р_._-;_-* &quot;-&quot;??\ _р_._-;_-@_-"/>
    <numFmt numFmtId="177" formatCode="00"/>
    <numFmt numFmtId="178" formatCode="000"/>
    <numFmt numFmtId="179" formatCode="#,##0_р_."/>
    <numFmt numFmtId="180" formatCode="_-* #,##0_р_._-;\-* #,##0_р_._-;_-* &quot;-&quot;??_р_._-;_-@_-"/>
    <numFmt numFmtId="181" formatCode="m/d/yyyy\ h:mm"/>
  </numFmts>
  <fonts count="43" x14ac:knownFonts="1">
    <font>
      <sz val="10"/>
      <color indexed="8"/>
      <name val="Arial Cyr"/>
      <charset val="204"/>
    </font>
    <font>
      <sz val="10"/>
      <color indexed="8"/>
      <name val="Arial Cyr"/>
      <charset val="204"/>
    </font>
    <font>
      <b/>
      <sz val="12"/>
      <color indexed="8"/>
      <name val="Times New Roman"/>
      <family val="1"/>
      <charset val="204"/>
    </font>
    <font>
      <b/>
      <sz val="10"/>
      <color indexed="8"/>
      <name val="Times New Roman"/>
      <family val="1"/>
      <charset val="204"/>
    </font>
    <font>
      <sz val="12"/>
      <color indexed="8"/>
      <name val="Times New Roman"/>
      <family val="1"/>
      <charset val="204"/>
    </font>
    <font>
      <sz val="14"/>
      <color indexed="8"/>
      <name val="Times New Roman"/>
      <family val="1"/>
      <charset val="204"/>
    </font>
    <font>
      <b/>
      <sz val="12"/>
      <color indexed="10"/>
      <name val="Times New Roman"/>
      <family val="1"/>
      <charset val="204"/>
    </font>
    <font>
      <b/>
      <sz val="14"/>
      <color indexed="8"/>
      <name val="Arial Cyr"/>
      <charset val="204"/>
    </font>
    <font>
      <b/>
      <sz val="11"/>
      <color indexed="8"/>
      <name val="Times New Roman"/>
      <family val="1"/>
      <charset val="204"/>
    </font>
    <font>
      <sz val="10"/>
      <color indexed="8"/>
      <name val="Times New Roman"/>
      <family val="1"/>
      <charset val="204"/>
    </font>
    <font>
      <sz val="11"/>
      <color indexed="8"/>
      <name val="Arial"/>
      <family val="2"/>
      <charset val="204"/>
    </font>
    <font>
      <sz val="12"/>
      <color indexed="8"/>
      <name val="Arial Cyr"/>
      <charset val="204"/>
    </font>
    <font>
      <sz val="12"/>
      <color indexed="8"/>
      <name val="Arial"/>
      <family val="2"/>
      <charset val="204"/>
    </font>
    <font>
      <i/>
      <sz val="12"/>
      <color indexed="12"/>
      <name val="Times New Roman"/>
      <family val="1"/>
      <charset val="204"/>
    </font>
    <font>
      <b/>
      <sz val="12"/>
      <color indexed="8"/>
      <name val="Arial Cyr"/>
      <charset val="204"/>
    </font>
    <font>
      <b/>
      <sz val="14"/>
      <color indexed="8"/>
      <name val="Times New Roman"/>
      <family val="1"/>
      <charset val="204"/>
    </font>
    <font>
      <sz val="11"/>
      <color indexed="8"/>
      <name val="Times New Roman"/>
      <family val="1"/>
      <charset val="204"/>
    </font>
    <font>
      <sz val="12.5"/>
      <color indexed="8"/>
      <name val="Times New Roman"/>
      <family val="1"/>
      <charset val="204"/>
    </font>
    <font>
      <i/>
      <sz val="11"/>
      <color indexed="8"/>
      <name val="Times New Roman"/>
      <family val="1"/>
      <charset val="204"/>
    </font>
    <font>
      <i/>
      <sz val="12"/>
      <color indexed="8"/>
      <name val="Times New Roman"/>
      <family val="1"/>
      <charset val="204"/>
    </font>
    <font>
      <sz val="13"/>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10"/>
      <name val="Calibri"/>
      <family val="2"/>
      <charset val="204"/>
    </font>
    <font>
      <sz val="10"/>
      <color indexed="8"/>
      <name val="Arial Cyr"/>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charset val="204"/>
    </font>
    <font>
      <b/>
      <sz val="11"/>
      <color indexed="9"/>
      <name val="Calibri"/>
      <family val="2"/>
      <charset val="204"/>
    </font>
    <font>
      <b/>
      <sz val="18"/>
      <color indexed="62"/>
      <name val="Cambria"/>
      <family val="1"/>
      <charset val="204"/>
    </font>
    <font>
      <sz val="11"/>
      <color indexed="19"/>
      <name val="Calibri"/>
      <family val="2"/>
      <charset val="204"/>
    </font>
    <font>
      <sz val="10"/>
      <color indexed="8"/>
      <name val="Arial"/>
      <family val="2"/>
      <charset val="204"/>
    </font>
    <font>
      <u/>
      <sz val="7.5"/>
      <color indexed="20"/>
      <name val="Arial Cyr"/>
      <charset val="204"/>
    </font>
    <font>
      <sz val="11"/>
      <color indexed="20"/>
      <name val="Calibri"/>
      <family val="2"/>
      <charset val="204"/>
    </font>
    <font>
      <i/>
      <sz val="11"/>
      <color indexed="23"/>
      <name val="Calibri"/>
      <family val="2"/>
      <charset val="204"/>
    </font>
    <font>
      <sz val="11"/>
      <color indexed="10"/>
      <name val="Calibri"/>
      <family val="2"/>
      <charset val="204"/>
    </font>
    <font>
      <sz val="11"/>
      <color indexed="17"/>
      <name val="Calibri"/>
      <family val="2"/>
      <charset val="204"/>
    </font>
    <font>
      <sz val="11.5"/>
      <color indexed="8"/>
      <name val="Times New Roman"/>
      <family val="1"/>
      <charset val="204"/>
    </font>
    <font>
      <b/>
      <sz val="12"/>
      <name val="Times New Roman"/>
      <family val="1"/>
      <charset val="204"/>
    </font>
    <font>
      <sz val="12"/>
      <name val="Times New Roman"/>
      <family val="1"/>
      <charset val="204"/>
    </font>
  </fonts>
  <fills count="17">
    <fill>
      <patternFill patternType="none"/>
    </fill>
    <fill>
      <patternFill patternType="gray125"/>
    </fill>
    <fill>
      <patternFill patternType="solid">
        <fgColor indexed="26"/>
      </patternFill>
    </fill>
    <fill>
      <patternFill patternType="solid">
        <fgColor indexed="27"/>
      </patternFill>
    </fill>
    <fill>
      <patternFill patternType="solid">
        <fgColor indexed="43"/>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65"/>
      </patternFill>
    </fill>
    <fill>
      <patternFill patternType="solid">
        <fgColor indexed="55"/>
      </patternFill>
    </fill>
    <fill>
      <patternFill patternType="solid">
        <fgColor indexed="46"/>
      </patternFill>
    </fill>
    <fill>
      <patternFill patternType="solid">
        <fgColor indexed="65"/>
        <bgColor indexed="64"/>
      </patternFill>
    </fill>
    <fill>
      <patternFill patternType="solid">
        <fgColor theme="5" tint="0.59999389629810485"/>
        <bgColor indexed="64"/>
      </patternFill>
    </fill>
    <fill>
      <patternFill patternType="solid">
        <fgColor theme="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32">
    <xf numFmtId="0" fontId="0" fillId="0" borderId="0"/>
    <xf numFmtId="0" fontId="22" fillId="7" borderId="0"/>
    <xf numFmtId="0" fontId="22" fillId="5" borderId="0"/>
    <xf numFmtId="0" fontId="22" fillId="6" borderId="0"/>
    <xf numFmtId="0" fontId="22" fillId="8" borderId="0"/>
    <xf numFmtId="0" fontId="22" fillId="9" borderId="0"/>
    <xf numFmtId="0" fontId="22" fillId="10" borderId="0"/>
    <xf numFmtId="0" fontId="23" fillId="4" borderId="1"/>
    <xf numFmtId="0" fontId="24" fillId="11" borderId="2"/>
    <xf numFmtId="0" fontId="25" fillId="11" borderId="1"/>
    <xf numFmtId="0" fontId="27" fillId="0" borderId="3"/>
    <xf numFmtId="0" fontId="28" fillId="0" borderId="4"/>
    <xf numFmtId="0" fontId="29" fillId="0" borderId="5"/>
    <xf numFmtId="0" fontId="29" fillId="0" borderId="0"/>
    <xf numFmtId="0" fontId="30" fillId="0" borderId="6"/>
    <xf numFmtId="0" fontId="31" fillId="12" borderId="7"/>
    <xf numFmtId="0" fontId="32" fillId="0" borderId="0"/>
    <xf numFmtId="0" fontId="33" fillId="4" borderId="0"/>
    <xf numFmtId="0" fontId="34" fillId="0" borderId="0"/>
    <xf numFmtId="0" fontId="34" fillId="0" borderId="0"/>
    <xf numFmtId="0" fontId="26" fillId="0" borderId="0"/>
    <xf numFmtId="0" fontId="21" fillId="0" borderId="0"/>
    <xf numFmtId="0" fontId="26" fillId="0" borderId="0"/>
    <xf numFmtId="0" fontId="26" fillId="0" borderId="0"/>
    <xf numFmtId="0" fontId="35" fillId="0" borderId="0">
      <alignment vertical="top"/>
      <protection locked="0"/>
    </xf>
    <xf numFmtId="0" fontId="36" fillId="13" borderId="0"/>
    <xf numFmtId="0" fontId="37" fillId="0" borderId="0"/>
    <xf numFmtId="0" fontId="26" fillId="2" borderId="8"/>
    <xf numFmtId="0" fontId="38" fillId="0" borderId="9"/>
    <xf numFmtId="0" fontId="38" fillId="0" borderId="0"/>
    <xf numFmtId="176" fontId="26" fillId="0" borderId="0"/>
    <xf numFmtId="0" fontId="39" fillId="3" borderId="0"/>
  </cellStyleXfs>
  <cellXfs count="357">
    <xf numFmtId="0" fontId="26" fillId="0" borderId="0" xfId="0" applyFont="1"/>
    <xf numFmtId="0" fontId="1" fillId="0" borderId="0" xfId="0" applyFont="1" applyAlignment="1" applyProtection="1">
      <alignment vertical="center" wrapText="1"/>
      <protection locked="0"/>
    </xf>
    <xf numFmtId="0" fontId="4" fillId="0" borderId="0" xfId="0" applyFont="1" applyAlignment="1">
      <alignment horizontal="center" wrapText="1"/>
    </xf>
    <xf numFmtId="0" fontId="4" fillId="0" borderId="0" xfId="0" quotePrefix="1" applyFont="1" applyAlignment="1">
      <alignment horizontal="center" wrapText="1"/>
    </xf>
    <xf numFmtId="178" fontId="4" fillId="0" borderId="0" xfId="0" applyNumberFormat="1" applyFont="1" applyAlignment="1">
      <alignment horizontal="center" wrapText="1"/>
    </xf>
    <xf numFmtId="178" fontId="4" fillId="0" borderId="0" xfId="0" quotePrefix="1" applyNumberFormat="1" applyFont="1" applyAlignment="1">
      <alignment horizontal="center" wrapText="1"/>
    </xf>
    <xf numFmtId="49" fontId="4" fillId="0" borderId="0" xfId="0" applyNumberFormat="1" applyFont="1" applyAlignment="1">
      <alignment horizontal="center"/>
    </xf>
    <xf numFmtId="49" fontId="4" fillId="0" borderId="0" xfId="0" quotePrefix="1" applyNumberFormat="1" applyFont="1" applyAlignment="1">
      <alignment horizontal="center"/>
    </xf>
    <xf numFmtId="0" fontId="4" fillId="0" borderId="10" xfId="0" applyFont="1" applyBorder="1" applyAlignment="1">
      <alignment horizontal="center" wrapText="1"/>
    </xf>
    <xf numFmtId="0" fontId="4" fillId="0" borderId="10" xfId="0" quotePrefix="1" applyFont="1" applyBorder="1" applyAlignment="1">
      <alignment horizontal="center" wrapText="1"/>
    </xf>
    <xf numFmtId="178" fontId="2" fillId="0" borderId="0" xfId="0" applyNumberFormat="1" applyFont="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2" xfId="0" quotePrefix="1" applyFont="1" applyBorder="1" applyAlignment="1">
      <alignment horizontal="center" wrapText="1"/>
    </xf>
    <xf numFmtId="0" fontId="2" fillId="0" borderId="13" xfId="0" applyFont="1" applyBorder="1" applyAlignment="1">
      <alignment horizontal="center" wrapText="1"/>
    </xf>
    <xf numFmtId="0" fontId="2" fillId="0" borderId="13" xfId="0" quotePrefix="1" applyFont="1" applyBorder="1" applyAlignment="1">
      <alignment horizontal="center" wrapText="1"/>
    </xf>
    <xf numFmtId="178" fontId="2" fillId="0" borderId="13" xfId="0" applyNumberFormat="1" applyFont="1" applyBorder="1" applyAlignment="1">
      <alignment horizontal="center" wrapText="1"/>
    </xf>
    <xf numFmtId="177" fontId="2" fillId="0" borderId="13" xfId="0" applyNumberFormat="1" applyFont="1" applyBorder="1" applyAlignment="1">
      <alignment horizontal="center" wrapText="1"/>
    </xf>
    <xf numFmtId="177" fontId="2" fillId="0" borderId="13" xfId="0" quotePrefix="1" applyNumberFormat="1" applyFont="1" applyBorder="1" applyAlignment="1">
      <alignment horizontal="center" wrapText="1"/>
    </xf>
    <xf numFmtId="49" fontId="4" fillId="0" borderId="0" xfId="0" applyNumberFormat="1" applyFont="1" applyAlignment="1">
      <alignment horizontal="center" wrapText="1"/>
    </xf>
    <xf numFmtId="49" fontId="4" fillId="0" borderId="0" xfId="0" quotePrefix="1" applyNumberFormat="1" applyFont="1" applyAlignment="1">
      <alignment horizontal="center" wrapText="1"/>
    </xf>
    <xf numFmtId="0" fontId="4" fillId="0" borderId="13" xfId="0" applyFont="1" applyBorder="1" applyAlignment="1">
      <alignment horizontal="center" wrapText="1"/>
    </xf>
    <xf numFmtId="0" fontId="2" fillId="0" borderId="10" xfId="0" applyFont="1" applyBorder="1" applyAlignment="1">
      <alignment horizontal="center" wrapText="1"/>
    </xf>
    <xf numFmtId="0" fontId="2" fillId="0" borderId="10" xfId="0" quotePrefix="1" applyFont="1" applyBorder="1" applyAlignment="1">
      <alignment horizontal="center" wrapText="1"/>
    </xf>
    <xf numFmtId="177" fontId="2" fillId="0" borderId="10" xfId="0" applyNumberFormat="1" applyFont="1" applyBorder="1" applyAlignment="1">
      <alignment horizontal="center" wrapText="1"/>
    </xf>
    <xf numFmtId="178" fontId="2" fillId="0" borderId="10" xfId="0" applyNumberFormat="1" applyFont="1" applyBorder="1" applyAlignment="1">
      <alignment horizontal="center" wrapText="1"/>
    </xf>
    <xf numFmtId="0" fontId="9" fillId="0" borderId="0" xfId="0" applyFont="1"/>
    <xf numFmtId="0" fontId="3" fillId="0" borderId="0" xfId="0" applyFont="1"/>
    <xf numFmtId="0" fontId="4" fillId="0" borderId="0" xfId="0" applyFont="1" applyAlignment="1">
      <alignment horizontal="center"/>
    </xf>
    <xf numFmtId="0" fontId="4" fillId="0" borderId="0" xfId="0" quotePrefix="1" applyFont="1" applyAlignment="1">
      <alignment horizontal="center"/>
    </xf>
    <xf numFmtId="49" fontId="2" fillId="0" borderId="13" xfId="0" applyNumberFormat="1" applyFont="1" applyBorder="1" applyAlignment="1">
      <alignment horizontal="center"/>
    </xf>
    <xf numFmtId="49" fontId="2" fillId="0" borderId="13" xfId="0" quotePrefix="1" applyNumberFormat="1" applyFont="1" applyBorder="1" applyAlignment="1">
      <alignment horizontal="center"/>
    </xf>
    <xf numFmtId="0" fontId="10" fillId="0" borderId="0" xfId="0" applyFont="1" applyAlignment="1">
      <alignment vertical="center"/>
    </xf>
    <xf numFmtId="0" fontId="11" fillId="0" borderId="0" xfId="0" applyFont="1" applyAlignment="1" applyProtection="1">
      <alignment vertical="center" wrapText="1"/>
      <protection locked="0"/>
    </xf>
    <xf numFmtId="0" fontId="12" fillId="0" borderId="0" xfId="0" applyFont="1" applyAlignment="1">
      <alignment vertical="center"/>
    </xf>
    <xf numFmtId="0" fontId="6" fillId="0" borderId="13" xfId="0" applyFont="1" applyBorder="1" applyAlignment="1">
      <alignment horizontal="center" wrapText="1"/>
    </xf>
    <xf numFmtId="178" fontId="6" fillId="0" borderId="13" xfId="0" applyNumberFormat="1" applyFont="1" applyBorder="1" applyAlignment="1">
      <alignment horizontal="center" wrapText="1"/>
    </xf>
    <xf numFmtId="177" fontId="2" fillId="0" borderId="11" xfId="0" applyNumberFormat="1" applyFont="1" applyBorder="1" applyAlignment="1">
      <alignment horizontal="center" wrapText="1"/>
    </xf>
    <xf numFmtId="178" fontId="2" fillId="0" borderId="11" xfId="0" applyNumberFormat="1" applyFont="1" applyBorder="1" applyAlignment="1">
      <alignment horizontal="center" wrapText="1"/>
    </xf>
    <xf numFmtId="49" fontId="4" fillId="0" borderId="0" xfId="21" quotePrefix="1" applyNumberFormat="1" applyFont="1" applyAlignment="1">
      <alignment horizontal="center" wrapText="1"/>
    </xf>
    <xf numFmtId="0" fontId="2" fillId="0" borderId="13" xfId="0" applyFont="1" applyBorder="1" applyAlignment="1">
      <alignment horizontal="center"/>
    </xf>
    <xf numFmtId="0" fontId="4" fillId="0" borderId="14" xfId="0" applyFont="1" applyBorder="1" applyAlignment="1">
      <alignment horizontal="center" wrapText="1"/>
    </xf>
    <xf numFmtId="0" fontId="4" fillId="0" borderId="14" xfId="0" quotePrefix="1" applyFont="1" applyBorder="1" applyAlignment="1">
      <alignment horizontal="center" wrapText="1"/>
    </xf>
    <xf numFmtId="0" fontId="2" fillId="0" borderId="15" xfId="0" applyFont="1" applyBorder="1" applyAlignment="1">
      <alignment horizontal="center" wrapText="1"/>
    </xf>
    <xf numFmtId="0" fontId="2" fillId="0" borderId="15" xfId="0" quotePrefix="1" applyFont="1" applyBorder="1" applyAlignment="1">
      <alignment horizontal="center" wrapText="1"/>
    </xf>
    <xf numFmtId="0" fontId="4" fillId="0" borderId="15" xfId="0" applyFont="1" applyBorder="1" applyAlignment="1">
      <alignment horizontal="center" wrapText="1"/>
    </xf>
    <xf numFmtId="0" fontId="4" fillId="0" borderId="15" xfId="0" quotePrefix="1" applyFont="1" applyBorder="1" applyAlignment="1">
      <alignment horizontal="center" wrapText="1"/>
    </xf>
    <xf numFmtId="0" fontId="2" fillId="0" borderId="16" xfId="0" quotePrefix="1" applyFont="1" applyBorder="1" applyAlignment="1">
      <alignment horizontal="center" wrapText="1"/>
    </xf>
    <xf numFmtId="49" fontId="4" fillId="0" borderId="14" xfId="0" applyNumberFormat="1" applyFont="1" applyBorder="1" applyAlignment="1">
      <alignment horizontal="center"/>
    </xf>
    <xf numFmtId="49" fontId="4" fillId="0" borderId="14" xfId="0" quotePrefix="1" applyNumberFormat="1" applyFont="1" applyBorder="1" applyAlignment="1">
      <alignment horizontal="center"/>
    </xf>
    <xf numFmtId="49" fontId="2" fillId="0" borderId="12" xfId="0" quotePrefix="1" applyNumberFormat="1" applyFont="1" applyBorder="1" applyAlignment="1">
      <alignment horizontal="center"/>
    </xf>
    <xf numFmtId="49" fontId="4" fillId="0" borderId="10" xfId="18" applyNumberFormat="1" applyFont="1" applyBorder="1" applyAlignment="1">
      <alignment horizontal="center" wrapText="1"/>
    </xf>
    <xf numFmtId="49" fontId="4" fillId="0" borderId="11" xfId="18" quotePrefix="1" applyNumberFormat="1" applyFont="1" applyBorder="1" applyAlignment="1">
      <alignment horizontal="center" wrapText="1"/>
    </xf>
    <xf numFmtId="49" fontId="4" fillId="0" borderId="14" xfId="18" applyNumberFormat="1" applyFont="1" applyBorder="1" applyAlignment="1">
      <alignment horizontal="center" wrapText="1"/>
    </xf>
    <xf numFmtId="49" fontId="4" fillId="0" borderId="14" xfId="18" quotePrefix="1" applyNumberFormat="1" applyFont="1" applyBorder="1" applyAlignment="1">
      <alignment horizontal="center" wrapText="1"/>
    </xf>
    <xf numFmtId="49" fontId="4" fillId="0" borderId="0" xfId="18" applyNumberFormat="1" applyFont="1" applyAlignment="1">
      <alignment horizontal="center" wrapText="1"/>
    </xf>
    <xf numFmtId="49" fontId="4" fillId="0" borderId="0" xfId="18" quotePrefix="1" applyNumberFormat="1" applyFont="1" applyAlignment="1">
      <alignment horizontal="center" wrapText="1"/>
    </xf>
    <xf numFmtId="49" fontId="2" fillId="0" borderId="12" xfId="18" quotePrefix="1" applyNumberFormat="1" applyFont="1" applyBorder="1" applyAlignment="1">
      <alignment horizontal="center" wrapText="1"/>
    </xf>
    <xf numFmtId="49" fontId="2" fillId="0" borderId="13" xfId="18" applyNumberFormat="1" applyFont="1" applyBorder="1" applyAlignment="1">
      <alignment horizontal="center" wrapText="1"/>
    </xf>
    <xf numFmtId="49" fontId="2" fillId="0" borderId="13" xfId="18" quotePrefix="1" applyNumberFormat="1" applyFont="1" applyBorder="1" applyAlignment="1">
      <alignment horizontal="center" wrapText="1"/>
    </xf>
    <xf numFmtId="49" fontId="4" fillId="0" borderId="15" xfId="23" quotePrefix="1" applyNumberFormat="1" applyFont="1" applyBorder="1" applyAlignment="1">
      <alignment horizontal="center"/>
    </xf>
    <xf numFmtId="49" fontId="4" fillId="0" borderId="10" xfId="23" applyNumberFormat="1" applyFont="1" applyBorder="1" applyAlignment="1">
      <alignment horizontal="center"/>
    </xf>
    <xf numFmtId="49" fontId="4" fillId="0" borderId="14" xfId="23" quotePrefix="1" applyNumberFormat="1" applyFont="1" applyBorder="1" applyAlignment="1">
      <alignment horizontal="center"/>
    </xf>
    <xf numFmtId="49" fontId="4" fillId="0" borderId="0" xfId="23" applyNumberFormat="1" applyFont="1" applyAlignment="1">
      <alignment horizontal="center"/>
    </xf>
    <xf numFmtId="49" fontId="4" fillId="0" borderId="0" xfId="23" quotePrefix="1" applyNumberFormat="1" applyFont="1" applyAlignment="1">
      <alignment horizontal="center"/>
    </xf>
    <xf numFmtId="49" fontId="4" fillId="0" borderId="14" xfId="22" quotePrefix="1" applyNumberFormat="1" applyFont="1" applyBorder="1" applyAlignment="1">
      <alignment horizontal="center" wrapText="1"/>
    </xf>
    <xf numFmtId="49" fontId="4" fillId="0" borderId="0" xfId="22" applyNumberFormat="1" applyFont="1" applyAlignment="1">
      <alignment horizontal="center" wrapText="1"/>
    </xf>
    <xf numFmtId="49" fontId="4" fillId="0" borderId="0" xfId="22" quotePrefix="1" applyNumberFormat="1" applyFont="1" applyAlignment="1">
      <alignment horizontal="center" wrapText="1"/>
    </xf>
    <xf numFmtId="0" fontId="4" fillId="0" borderId="0" xfId="22" applyFont="1" applyAlignment="1">
      <alignment horizontal="center" wrapText="1"/>
    </xf>
    <xf numFmtId="0" fontId="4" fillId="0" borderId="0" xfId="22" quotePrefix="1" applyFont="1" applyAlignment="1">
      <alignment horizontal="center" wrapText="1"/>
    </xf>
    <xf numFmtId="49" fontId="4" fillId="0" borderId="16" xfId="22" quotePrefix="1" applyNumberFormat="1" applyFont="1" applyBorder="1" applyAlignment="1">
      <alignment horizontal="center" wrapText="1"/>
    </xf>
    <xf numFmtId="49" fontId="4" fillId="0" borderId="11" xfId="22" quotePrefix="1" applyNumberFormat="1" applyFont="1" applyBorder="1" applyAlignment="1">
      <alignment horizontal="center" wrapText="1"/>
    </xf>
    <xf numFmtId="0" fontId="4" fillId="0" borderId="11" xfId="22" applyFont="1" applyBorder="1" applyAlignment="1">
      <alignment horizontal="center" wrapText="1"/>
    </xf>
    <xf numFmtId="0" fontId="4" fillId="0" borderId="11" xfId="22" quotePrefix="1" applyFont="1" applyBorder="1" applyAlignment="1">
      <alignment horizontal="center" wrapText="1"/>
    </xf>
    <xf numFmtId="0" fontId="2" fillId="0" borderId="13" xfId="0" applyFont="1" applyBorder="1" applyAlignment="1" applyProtection="1">
      <alignment horizontal="center" wrapText="1"/>
      <protection locked="0"/>
    </xf>
    <xf numFmtId="0" fontId="14" fillId="0" borderId="13" xfId="0" applyFont="1" applyBorder="1" applyAlignment="1" applyProtection="1">
      <alignment horizontal="center" wrapText="1"/>
      <protection locked="0"/>
    </xf>
    <xf numFmtId="0" fontId="4" fillId="0" borderId="10" xfId="22" applyFont="1" applyBorder="1" applyAlignment="1">
      <alignment horizontal="center" wrapText="1"/>
    </xf>
    <xf numFmtId="0" fontId="4" fillId="0" borderId="10" xfId="22" quotePrefix="1" applyFont="1" applyBorder="1" applyAlignment="1">
      <alignment horizontal="center" wrapText="1"/>
    </xf>
    <xf numFmtId="0" fontId="4" fillId="0" borderId="15" xfId="22" applyFont="1" applyBorder="1" applyAlignment="1">
      <alignment horizontal="center" wrapText="1"/>
    </xf>
    <xf numFmtId="0" fontId="4" fillId="0" borderId="15" xfId="22" quotePrefix="1" applyFont="1" applyBorder="1" applyAlignment="1">
      <alignment horizontal="center" wrapText="1"/>
    </xf>
    <xf numFmtId="0" fontId="4" fillId="0" borderId="16" xfId="22" applyFont="1" applyBorder="1" applyAlignment="1">
      <alignment horizontal="center" wrapText="1"/>
    </xf>
    <xf numFmtId="49" fontId="4" fillId="0" borderId="15" xfId="0" quotePrefix="1" applyNumberFormat="1" applyFont="1" applyBorder="1" applyAlignment="1">
      <alignment horizontal="center" wrapText="1"/>
    </xf>
    <xf numFmtId="49" fontId="4" fillId="0" borderId="10" xfId="0" applyNumberFormat="1" applyFont="1" applyBorder="1" applyAlignment="1">
      <alignment horizontal="center" wrapText="1"/>
    </xf>
    <xf numFmtId="49" fontId="4" fillId="0" borderId="10" xfId="0" quotePrefix="1" applyNumberFormat="1" applyFont="1" applyBorder="1" applyAlignment="1">
      <alignment horizontal="center" wrapText="1"/>
    </xf>
    <xf numFmtId="49" fontId="4" fillId="0" borderId="14" xfId="0" applyNumberFormat="1" applyFont="1" applyBorder="1" applyAlignment="1">
      <alignment horizontal="center" wrapText="1"/>
    </xf>
    <xf numFmtId="49" fontId="4" fillId="0" borderId="14" xfId="0" quotePrefix="1" applyNumberFormat="1" applyFont="1" applyBorder="1" applyAlignment="1">
      <alignment horizontal="center" wrapText="1"/>
    </xf>
    <xf numFmtId="49" fontId="13" fillId="0" borderId="0" xfId="0" applyNumberFormat="1" applyFont="1" applyAlignment="1">
      <alignment horizontal="center" wrapText="1"/>
    </xf>
    <xf numFmtId="49" fontId="4" fillId="0" borderId="16" xfId="0" quotePrefix="1" applyNumberFormat="1" applyFont="1" applyBorder="1" applyAlignment="1">
      <alignment horizontal="center" wrapText="1"/>
    </xf>
    <xf numFmtId="49" fontId="4" fillId="0" borderId="11" xfId="0" applyNumberFormat="1" applyFont="1" applyBorder="1" applyAlignment="1">
      <alignment horizontal="center" wrapText="1"/>
    </xf>
    <xf numFmtId="49" fontId="4" fillId="0" borderId="11" xfId="0" quotePrefix="1" applyNumberFormat="1" applyFont="1" applyBorder="1" applyAlignment="1">
      <alignment horizontal="center" wrapText="1"/>
    </xf>
    <xf numFmtId="0" fontId="11" fillId="0" borderId="10" xfId="0" applyFont="1" applyBorder="1" applyAlignment="1" applyProtection="1">
      <alignment horizontal="center" wrapText="1"/>
      <protection locked="0"/>
    </xf>
    <xf numFmtId="49" fontId="4" fillId="0" borderId="13" xfId="0" applyNumberFormat="1" applyFont="1" applyBorder="1" applyAlignment="1">
      <alignment horizontal="center" wrapText="1"/>
    </xf>
    <xf numFmtId="3" fontId="4" fillId="0" borderId="0" xfId="18" applyNumberFormat="1" applyFont="1" applyAlignment="1">
      <alignment horizontal="center" wrapText="1"/>
    </xf>
    <xf numFmtId="49" fontId="2" fillId="0" borderId="14" xfId="18" applyNumberFormat="1" applyFont="1" applyBorder="1" applyAlignment="1">
      <alignment horizontal="center" wrapText="1"/>
    </xf>
    <xf numFmtId="49" fontId="2" fillId="0" borderId="0" xfId="18" applyNumberFormat="1" applyFont="1" applyAlignment="1">
      <alignment horizontal="center" wrapText="1"/>
    </xf>
    <xf numFmtId="3" fontId="2" fillId="0" borderId="13" xfId="0" applyNumberFormat="1" applyFont="1" applyBorder="1" applyAlignment="1">
      <alignment horizontal="center"/>
    </xf>
    <xf numFmtId="177" fontId="4" fillId="0" borderId="0" xfId="0" applyNumberFormat="1" applyFont="1" applyAlignment="1">
      <alignment horizontal="center" wrapText="1"/>
    </xf>
    <xf numFmtId="0" fontId="4" fillId="0" borderId="16" xfId="0" quotePrefix="1" applyFont="1" applyBorder="1" applyAlignment="1">
      <alignment horizontal="center" wrapText="1"/>
    </xf>
    <xf numFmtId="177" fontId="4" fillId="0" borderId="11" xfId="0" applyNumberFormat="1" applyFont="1" applyBorder="1" applyAlignment="1">
      <alignment horizontal="center" wrapText="1"/>
    </xf>
    <xf numFmtId="178" fontId="4" fillId="0" borderId="11" xfId="0" quotePrefix="1" applyNumberFormat="1" applyFont="1" applyBorder="1" applyAlignment="1">
      <alignment horizontal="center" wrapText="1"/>
    </xf>
    <xf numFmtId="177" fontId="4" fillId="0" borderId="10" xfId="0" applyNumberFormat="1" applyFont="1" applyBorder="1" applyAlignment="1">
      <alignment horizontal="center" wrapText="1"/>
    </xf>
    <xf numFmtId="0" fontId="4" fillId="0" borderId="0" xfId="0" applyFont="1" applyAlignment="1">
      <alignment horizontal="left" wrapText="1"/>
    </xf>
    <xf numFmtId="0" fontId="4" fillId="0" borderId="0" xfId="0" quotePrefix="1" applyFont="1" applyAlignment="1">
      <alignment horizontal="left" wrapText="1"/>
    </xf>
    <xf numFmtId="0" fontId="2" fillId="0" borderId="0" xfId="0" applyFont="1" applyAlignment="1">
      <alignment horizontal="center" wrapText="1"/>
    </xf>
    <xf numFmtId="0" fontId="11" fillId="0" borderId="0" xfId="0" applyFont="1" applyAlignment="1">
      <alignment horizontal="center"/>
    </xf>
    <xf numFmtId="0" fontId="2" fillId="0" borderId="0" xfId="0" applyFont="1" applyAlignment="1">
      <alignment horizontal="center"/>
    </xf>
    <xf numFmtId="0" fontId="4" fillId="0" borderId="0" xfId="0" applyFont="1" applyAlignment="1">
      <alignment horizontal="left"/>
    </xf>
    <xf numFmtId="0" fontId="4" fillId="0" borderId="0" xfId="0" quotePrefix="1" applyFont="1" applyAlignment="1">
      <alignment horizontal="left"/>
    </xf>
    <xf numFmtId="0" fontId="4" fillId="0" borderId="10" xfId="0" applyFont="1" applyBorder="1" applyAlignment="1" applyProtection="1">
      <alignment horizontal="left" wrapText="1"/>
      <protection locked="0"/>
    </xf>
    <xf numFmtId="0" fontId="4" fillId="0" borderId="0" xfId="0" applyFont="1" applyAlignment="1" applyProtection="1">
      <alignment horizontal="left" wrapText="1"/>
      <protection locked="0"/>
    </xf>
    <xf numFmtId="0" fontId="4" fillId="0" borderId="0" xfId="0" quotePrefix="1" applyFont="1" applyAlignment="1" applyProtection="1">
      <alignment horizontal="left" wrapText="1"/>
      <protection locked="0"/>
    </xf>
    <xf numFmtId="0" fontId="11" fillId="0" borderId="0" xfId="0" applyFont="1" applyAlignment="1" applyProtection="1">
      <alignment horizontal="center" wrapText="1"/>
      <protection locked="0"/>
    </xf>
    <xf numFmtId="0" fontId="4" fillId="0" borderId="11" xfId="0" applyFont="1" applyBorder="1" applyAlignment="1">
      <alignment horizontal="center"/>
    </xf>
    <xf numFmtId="0" fontId="4" fillId="0" borderId="11" xfId="0" quotePrefix="1" applyFont="1" applyBorder="1" applyAlignment="1">
      <alignment horizontal="center"/>
    </xf>
    <xf numFmtId="0" fontId="4" fillId="0" borderId="11" xfId="0" applyFont="1" applyBorder="1" applyAlignment="1">
      <alignment horizontal="center" wrapText="1"/>
    </xf>
    <xf numFmtId="3" fontId="4" fillId="0" borderId="0" xfId="0" quotePrefix="1" applyNumberFormat="1" applyFont="1" applyAlignment="1">
      <alignment horizontal="left"/>
    </xf>
    <xf numFmtId="49" fontId="4" fillId="0" borderId="0" xfId="0" applyNumberFormat="1" applyFont="1" applyAlignment="1">
      <alignment horizontal="left" wrapText="1"/>
    </xf>
    <xf numFmtId="49" fontId="4" fillId="0" borderId="0" xfId="0" quotePrefix="1" applyNumberFormat="1" applyFont="1" applyAlignment="1">
      <alignment horizontal="left" wrapText="1"/>
    </xf>
    <xf numFmtId="0" fontId="4" fillId="0" borderId="11" xfId="0" quotePrefix="1" applyFont="1" applyBorder="1" applyAlignment="1">
      <alignment horizontal="left"/>
    </xf>
    <xf numFmtId="0" fontId="4" fillId="0" borderId="10" xfId="0" applyFont="1" applyBorder="1" applyAlignment="1">
      <alignment horizontal="left" wrapText="1"/>
    </xf>
    <xf numFmtId="0" fontId="4" fillId="0" borderId="10" xfId="0" quotePrefix="1" applyFont="1" applyBorder="1" applyAlignment="1">
      <alignment horizontal="left" wrapText="1"/>
    </xf>
    <xf numFmtId="0" fontId="2" fillId="0" borderId="10" xfId="0" applyFont="1" applyBorder="1" applyAlignment="1">
      <alignment horizontal="center"/>
    </xf>
    <xf numFmtId="49" fontId="4" fillId="0" borderId="0" xfId="21" quotePrefix="1" applyNumberFormat="1" applyFont="1" applyAlignment="1">
      <alignment horizontal="left" wrapText="1"/>
    </xf>
    <xf numFmtId="179" fontId="4" fillId="0" borderId="0" xfId="0" applyNumberFormat="1" applyFont="1" applyAlignment="1">
      <alignment wrapText="1"/>
    </xf>
    <xf numFmtId="49" fontId="4" fillId="0" borderId="0" xfId="0" applyNumberFormat="1" applyFont="1" applyAlignment="1">
      <alignment horizontal="left"/>
    </xf>
    <xf numFmtId="49" fontId="4" fillId="0" borderId="0" xfId="0" quotePrefix="1" applyNumberFormat="1" applyFont="1" applyAlignment="1">
      <alignment horizontal="left"/>
    </xf>
    <xf numFmtId="49" fontId="4" fillId="0" borderId="0" xfId="18" applyNumberFormat="1" applyFont="1" applyAlignment="1">
      <alignment horizontal="left" wrapText="1"/>
    </xf>
    <xf numFmtId="49" fontId="4" fillId="0" borderId="0" xfId="18" quotePrefix="1" applyNumberFormat="1" applyFont="1" applyAlignment="1">
      <alignment horizontal="left" wrapText="1"/>
    </xf>
    <xf numFmtId="49" fontId="4" fillId="0" borderId="10" xfId="23" quotePrefix="1" applyNumberFormat="1" applyFont="1" applyBorder="1" applyAlignment="1">
      <alignment horizontal="left"/>
    </xf>
    <xf numFmtId="49" fontId="4" fillId="0" borderId="0" xfId="23" quotePrefix="1" applyNumberFormat="1" applyFont="1" applyAlignment="1">
      <alignment horizontal="left"/>
    </xf>
    <xf numFmtId="0" fontId="4" fillId="0" borderId="0" xfId="22" quotePrefix="1" applyFont="1" applyAlignment="1">
      <alignment horizontal="left" wrapText="1"/>
    </xf>
    <xf numFmtId="0" fontId="4" fillId="0" borderId="11" xfId="22" quotePrefix="1" applyFont="1" applyBorder="1" applyAlignment="1">
      <alignment horizontal="left" wrapText="1"/>
    </xf>
    <xf numFmtId="177" fontId="2" fillId="0" borderId="15" xfId="0" applyNumberFormat="1" applyFont="1" applyBorder="1" applyAlignment="1">
      <alignment horizontal="center" wrapText="1"/>
    </xf>
    <xf numFmtId="0" fontId="4" fillId="0" borderId="11" xfId="0" quotePrefix="1" applyFont="1" applyBorder="1" applyAlignment="1">
      <alignment horizontal="left" wrapText="1"/>
    </xf>
    <xf numFmtId="49" fontId="4" fillId="0" borderId="10" xfId="0" quotePrefix="1" applyNumberFormat="1" applyFont="1" applyBorder="1" applyAlignment="1">
      <alignment horizontal="left" wrapText="1"/>
    </xf>
    <xf numFmtId="49" fontId="2" fillId="0" borderId="13" xfId="0" applyNumberFormat="1" applyFont="1" applyBorder="1" applyAlignment="1">
      <alignment horizontal="left"/>
    </xf>
    <xf numFmtId="1" fontId="4" fillId="0" borderId="0" xfId="0" applyNumberFormat="1" applyFont="1" applyAlignment="1">
      <alignment horizontal="left" wrapText="1"/>
    </xf>
    <xf numFmtId="1" fontId="4" fillId="0" borderId="0" xfId="0" quotePrefix="1" applyNumberFormat="1" applyFont="1" applyAlignment="1">
      <alignment horizontal="left" wrapText="1"/>
    </xf>
    <xf numFmtId="49" fontId="16" fillId="0" borderId="0" xfId="18" applyNumberFormat="1" applyFont="1" applyAlignment="1">
      <alignment horizontal="center" wrapText="1"/>
    </xf>
    <xf numFmtId="49" fontId="16" fillId="0" borderId="0" xfId="18" quotePrefix="1" applyNumberFormat="1" applyFont="1" applyAlignment="1">
      <alignment horizontal="center" wrapText="1"/>
    </xf>
    <xf numFmtId="49" fontId="16" fillId="0" borderId="15" xfId="18" quotePrefix="1" applyNumberFormat="1" applyFont="1" applyBorder="1" applyAlignment="1">
      <alignment horizontal="center" wrapText="1"/>
    </xf>
    <xf numFmtId="49" fontId="16" fillId="0" borderId="14" xfId="18" applyNumberFormat="1" applyFont="1" applyBorder="1" applyAlignment="1">
      <alignment horizontal="center" wrapText="1"/>
    </xf>
    <xf numFmtId="49" fontId="16" fillId="0" borderId="14" xfId="18" quotePrefix="1" applyNumberFormat="1" applyFont="1" applyBorder="1" applyAlignment="1">
      <alignment horizontal="center" wrapText="1"/>
    </xf>
    <xf numFmtId="49" fontId="16" fillId="0" borderId="16" xfId="18" quotePrefix="1" applyNumberFormat="1" applyFont="1" applyBorder="1" applyAlignment="1">
      <alignment horizontal="center" wrapText="1"/>
    </xf>
    <xf numFmtId="49" fontId="4" fillId="0" borderId="10" xfId="18" quotePrefix="1" applyNumberFormat="1" applyFont="1" applyBorder="1" applyAlignment="1">
      <alignment horizontal="left" wrapText="1"/>
    </xf>
    <xf numFmtId="1" fontId="4" fillId="0" borderId="10" xfId="18" applyNumberFormat="1" applyFont="1" applyBorder="1" applyAlignment="1">
      <alignment horizontal="left" wrapText="1"/>
    </xf>
    <xf numFmtId="1" fontId="4" fillId="0" borderId="0" xfId="18" applyNumberFormat="1" applyFont="1" applyAlignment="1">
      <alignment horizontal="left" wrapText="1"/>
    </xf>
    <xf numFmtId="1" fontId="4" fillId="0" borderId="0" xfId="18" quotePrefix="1" applyNumberFormat="1" applyFont="1" applyAlignment="1">
      <alignment horizontal="left" wrapText="1"/>
    </xf>
    <xf numFmtId="49" fontId="16" fillId="0" borderId="0" xfId="18" applyNumberFormat="1" applyFont="1" applyAlignment="1">
      <alignment horizontal="left" wrapText="1"/>
    </xf>
    <xf numFmtId="49" fontId="16" fillId="0" borderId="0" xfId="18" quotePrefix="1" applyNumberFormat="1" applyFont="1" applyAlignment="1">
      <alignment horizontal="left" wrapText="1"/>
    </xf>
    <xf numFmtId="177" fontId="4" fillId="0" borderId="15" xfId="0" applyNumberFormat="1" applyFont="1" applyBorder="1" applyAlignment="1">
      <alignment horizontal="center" wrapText="1"/>
    </xf>
    <xf numFmtId="177" fontId="4" fillId="0" borderId="0" xfId="0" applyNumberFormat="1" applyFont="1" applyAlignment="1">
      <alignment horizontal="left" wrapText="1"/>
    </xf>
    <xf numFmtId="177" fontId="4" fillId="0" borderId="14" xfId="0" applyNumberFormat="1" applyFont="1" applyBorder="1" applyAlignment="1">
      <alignment horizontal="center" wrapText="1"/>
    </xf>
    <xf numFmtId="0" fontId="11"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0" quotePrefix="1" applyFont="1" applyAlignment="1">
      <alignment wrapText="1"/>
    </xf>
    <xf numFmtId="49" fontId="2" fillId="0" borderId="12" xfId="0" quotePrefix="1" applyNumberFormat="1" applyFont="1" applyBorder="1" applyAlignment="1">
      <alignment horizontal="center" wrapText="1"/>
    </xf>
    <xf numFmtId="49" fontId="2" fillId="0" borderId="13" xfId="0" quotePrefix="1" applyNumberFormat="1" applyFont="1" applyBorder="1" applyAlignment="1">
      <alignment horizontal="center" wrapText="1"/>
    </xf>
    <xf numFmtId="3" fontId="4" fillId="0" borderId="0" xfId="0" applyNumberFormat="1" applyFont="1" applyAlignment="1">
      <alignment horizontal="center" wrapText="1"/>
    </xf>
    <xf numFmtId="49" fontId="4" fillId="0" borderId="10" xfId="21" quotePrefix="1" applyNumberFormat="1" applyFont="1" applyBorder="1" applyAlignment="1">
      <alignment horizontal="left" wrapText="1"/>
    </xf>
    <xf numFmtId="49" fontId="4" fillId="0" borderId="0" xfId="0" quotePrefix="1" applyNumberFormat="1" applyFont="1"/>
    <xf numFmtId="49" fontId="4" fillId="0" borderId="0" xfId="0" applyNumberFormat="1" applyFont="1" applyAlignment="1">
      <alignment wrapText="1"/>
    </xf>
    <xf numFmtId="49" fontId="4" fillId="0" borderId="0" xfId="0" quotePrefix="1" applyNumberFormat="1" applyFont="1" applyAlignment="1">
      <alignment wrapText="1"/>
    </xf>
    <xf numFmtId="49" fontId="4" fillId="0" borderId="15" xfId="0" quotePrefix="1" applyNumberFormat="1" applyFont="1" applyBorder="1" applyAlignment="1">
      <alignment horizontal="center"/>
    </xf>
    <xf numFmtId="49" fontId="4" fillId="0" borderId="10" xfId="0" applyNumberFormat="1" applyFont="1" applyBorder="1" applyAlignment="1">
      <alignment horizontal="center"/>
    </xf>
    <xf numFmtId="49" fontId="4" fillId="0" borderId="10" xfId="0" quotePrefix="1" applyNumberFormat="1" applyFont="1" applyBorder="1" applyAlignment="1">
      <alignment horizontal="center"/>
    </xf>
    <xf numFmtId="178" fontId="4" fillId="0" borderId="10" xfId="0" applyNumberFormat="1" applyFont="1" applyBorder="1" applyAlignment="1">
      <alignment horizontal="center" wrapText="1"/>
    </xf>
    <xf numFmtId="49" fontId="4" fillId="0" borderId="10" xfId="0" quotePrefix="1" applyNumberFormat="1" applyFont="1" applyBorder="1" applyAlignment="1">
      <alignment horizontal="left"/>
    </xf>
    <xf numFmtId="178" fontId="4" fillId="0" borderId="13" xfId="0" applyNumberFormat="1" applyFont="1" applyBorder="1" applyAlignment="1">
      <alignment horizontal="center" wrapText="1"/>
    </xf>
    <xf numFmtId="0" fontId="5" fillId="0" borderId="0" xfId="0" applyFont="1" applyAlignment="1" applyProtection="1">
      <alignment horizontal="center" wrapText="1"/>
      <protection locked="0"/>
    </xf>
    <xf numFmtId="49" fontId="4" fillId="0" borderId="17" xfId="0" quotePrefix="1" applyNumberFormat="1" applyFont="1" applyBorder="1" applyAlignment="1">
      <alignment horizontal="center" wrapText="1"/>
    </xf>
    <xf numFmtId="49" fontId="4" fillId="0" borderId="18" xfId="0" quotePrefix="1" applyNumberFormat="1" applyFont="1" applyBorder="1" applyAlignment="1">
      <alignment horizontal="center" wrapText="1"/>
    </xf>
    <xf numFmtId="49" fontId="4" fillId="0" borderId="18" xfId="0" quotePrefix="1" applyNumberFormat="1" applyFont="1" applyBorder="1" applyAlignment="1">
      <alignment horizontal="left"/>
    </xf>
    <xf numFmtId="0" fontId="4" fillId="0" borderId="18" xfId="0" applyFont="1" applyBorder="1" applyAlignment="1">
      <alignment horizontal="center" wrapText="1"/>
    </xf>
    <xf numFmtId="49" fontId="4" fillId="0" borderId="19" xfId="0" quotePrefix="1" applyNumberFormat="1" applyFont="1" applyBorder="1" applyAlignment="1">
      <alignment horizontal="center" wrapText="1"/>
    </xf>
    <xf numFmtId="49" fontId="4" fillId="0" borderId="20" xfId="0" quotePrefix="1" applyNumberFormat="1" applyFont="1" applyBorder="1" applyAlignment="1">
      <alignment horizontal="center" wrapText="1"/>
    </xf>
    <xf numFmtId="49" fontId="4" fillId="0" borderId="20" xfId="0" quotePrefix="1" applyNumberFormat="1" applyFont="1" applyBorder="1" applyAlignment="1">
      <alignment horizontal="left"/>
    </xf>
    <xf numFmtId="0" fontId="4" fillId="0" borderId="20" xfId="0" applyFont="1" applyBorder="1" applyAlignment="1">
      <alignment horizontal="center" wrapText="1"/>
    </xf>
    <xf numFmtId="0" fontId="4" fillId="0" borderId="0" xfId="0" applyFont="1"/>
    <xf numFmtId="0" fontId="7" fillId="0" borderId="13" xfId="0" applyFont="1" applyBorder="1"/>
    <xf numFmtId="0" fontId="1" fillId="0" borderId="0" xfId="0" applyFont="1" applyAlignment="1" applyProtection="1">
      <alignment wrapText="1"/>
      <protection locked="0"/>
    </xf>
    <xf numFmtId="0" fontId="7" fillId="0" borderId="12" xfId="0" applyFont="1" applyBorder="1" applyAlignment="1">
      <alignment horizontal="center"/>
    </xf>
    <xf numFmtId="0" fontId="7" fillId="0" borderId="13" xfId="0" applyFont="1" applyBorder="1" applyAlignment="1">
      <alignment horizontal="center"/>
    </xf>
    <xf numFmtId="0" fontId="1" fillId="0" borderId="0" xfId="0" applyFont="1" applyAlignment="1" applyProtection="1">
      <alignment horizontal="center" wrapText="1"/>
      <protection locked="0"/>
    </xf>
    <xf numFmtId="0" fontId="8" fillId="0" borderId="21" xfId="0" applyFont="1" applyBorder="1" applyAlignment="1">
      <alignment horizontal="center" vertical="center" wrapText="1"/>
    </xf>
    <xf numFmtId="177" fontId="2" fillId="0" borderId="12" xfId="0" applyNumberFormat="1" applyFont="1" applyBorder="1" applyAlignment="1">
      <alignment horizontal="center" wrapText="1"/>
    </xf>
    <xf numFmtId="177" fontId="2" fillId="0" borderId="0" xfId="0" applyNumberFormat="1" applyFont="1" applyAlignment="1">
      <alignment horizontal="center" wrapText="1"/>
    </xf>
    <xf numFmtId="49" fontId="11" fillId="0" borderId="0" xfId="0" applyNumberFormat="1" applyFont="1" applyAlignment="1">
      <alignment horizontal="center" wrapText="1"/>
    </xf>
    <xf numFmtId="0" fontId="4" fillId="0" borderId="22" xfId="22" applyFont="1" applyBorder="1" applyAlignment="1">
      <alignment horizontal="justify" wrapText="1"/>
    </xf>
    <xf numFmtId="0" fontId="4" fillId="0" borderId="23" xfId="0" applyFont="1" applyBorder="1" applyAlignment="1">
      <alignment horizontal="justify" vertical="center" wrapText="1"/>
    </xf>
    <xf numFmtId="0" fontId="17"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17" fillId="0" borderId="24" xfId="0" applyFont="1" applyBorder="1" applyAlignment="1">
      <alignment horizontal="justify" vertical="center" wrapText="1"/>
    </xf>
    <xf numFmtId="0" fontId="4" fillId="0" borderId="24" xfId="0" applyFont="1" applyBorder="1" applyAlignment="1">
      <alignment horizontal="justify" wrapText="1"/>
    </xf>
    <xf numFmtId="0" fontId="17" fillId="0" borderId="25" xfId="0" applyFont="1" applyBorder="1" applyAlignment="1">
      <alignment horizontal="justify" wrapText="1"/>
    </xf>
    <xf numFmtId="49" fontId="4" fillId="0" borderId="14" xfId="0" quotePrefix="1" applyNumberFormat="1" applyFont="1" applyBorder="1" applyAlignment="1">
      <alignment horizontal="center" vertical="center"/>
    </xf>
    <xf numFmtId="49" fontId="4" fillId="0" borderId="0" xfId="0" quotePrefix="1" applyNumberFormat="1" applyFont="1" applyAlignment="1">
      <alignment horizontal="center" vertical="center"/>
    </xf>
    <xf numFmtId="49" fontId="4" fillId="0" borderId="0" xfId="0" quotePrefix="1" applyNumberFormat="1"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5" fillId="0" borderId="0" xfId="0" applyFont="1" applyAlignment="1">
      <alignment horizontal="center" vertical="center" wrapText="1"/>
    </xf>
    <xf numFmtId="0" fontId="4" fillId="0" borderId="22" xfId="18" applyFont="1" applyBorder="1" applyAlignment="1">
      <alignment horizontal="justify" vertical="center" wrapText="1"/>
    </xf>
    <xf numFmtId="177" fontId="4" fillId="0" borderId="0" xfId="0" applyNumberFormat="1" applyFont="1" applyAlignment="1">
      <alignment horizontal="left"/>
    </xf>
    <xf numFmtId="3" fontId="4" fillId="0" borderId="0" xfId="0" quotePrefix="1" applyNumberFormat="1" applyFont="1" applyAlignment="1">
      <alignment horizontal="left" wrapText="1"/>
    </xf>
    <xf numFmtId="0" fontId="4" fillId="0" borderId="26" xfId="0" applyFont="1" applyBorder="1" applyAlignment="1">
      <alignment horizontal="justify" wrapText="1"/>
    </xf>
    <xf numFmtId="0" fontId="4" fillId="0" borderId="23" xfId="0" applyFont="1" applyBorder="1" applyAlignment="1">
      <alignment horizontal="justify" wrapText="1"/>
    </xf>
    <xf numFmtId="0" fontId="1" fillId="14" borderId="0" xfId="0" applyFont="1" applyFill="1" applyAlignment="1" applyProtection="1">
      <alignment vertical="center" wrapText="1"/>
      <protection locked="0"/>
    </xf>
    <xf numFmtId="0" fontId="4" fillId="0" borderId="23" xfId="18" applyFont="1" applyBorder="1" applyAlignment="1">
      <alignment horizontal="justify" vertical="center" wrapText="1"/>
    </xf>
    <xf numFmtId="0" fontId="4" fillId="0" borderId="27" xfId="18" applyFont="1" applyBorder="1" applyAlignment="1">
      <alignment horizontal="justify" vertical="center" wrapText="1"/>
    </xf>
    <xf numFmtId="49" fontId="2" fillId="0" borderId="11" xfId="18" applyNumberFormat="1" applyFont="1" applyBorder="1" applyAlignment="1">
      <alignment horizontal="center" wrapText="1"/>
    </xf>
    <xf numFmtId="1" fontId="4" fillId="0" borderId="0" xfId="0" quotePrefix="1" applyNumberFormat="1" applyFont="1" applyBorder="1" applyAlignment="1">
      <alignment horizontal="left" wrapText="1"/>
    </xf>
    <xf numFmtId="1" fontId="4" fillId="0" borderId="20" xfId="0" quotePrefix="1" applyNumberFormat="1" applyFont="1" applyBorder="1" applyAlignment="1">
      <alignment horizontal="left" wrapText="1"/>
    </xf>
    <xf numFmtId="0" fontId="40" fillId="0" borderId="23" xfId="0" applyFont="1" applyBorder="1" applyAlignment="1">
      <alignment horizontal="justify" vertical="center" wrapText="1"/>
    </xf>
    <xf numFmtId="49" fontId="4" fillId="0" borderId="0" xfId="21" quotePrefix="1" applyNumberFormat="1" applyFont="1" applyFill="1" applyAlignment="1">
      <alignment horizontal="left" wrapText="1"/>
    </xf>
    <xf numFmtId="3" fontId="41" fillId="0" borderId="22" xfId="0" applyNumberFormat="1" applyFont="1" applyFill="1" applyBorder="1"/>
    <xf numFmtId="49" fontId="41" fillId="0" borderId="22" xfId="0" applyNumberFormat="1" applyFont="1" applyFill="1" applyBorder="1" applyAlignment="1">
      <alignment wrapText="1" shrinkToFit="1"/>
    </xf>
    <xf numFmtId="3" fontId="41" fillId="0" borderId="28" xfId="0" applyNumberFormat="1" applyFont="1" applyFill="1" applyBorder="1"/>
    <xf numFmtId="3" fontId="42" fillId="0" borderId="24" xfId="0" applyNumberFormat="1" applyFont="1" applyFill="1" applyBorder="1"/>
    <xf numFmtId="3" fontId="42" fillId="0" borderId="29" xfId="0" applyNumberFormat="1" applyFont="1" applyFill="1" applyBorder="1"/>
    <xf numFmtId="49" fontId="41" fillId="0" borderId="30" xfId="0" applyNumberFormat="1" applyFont="1" applyFill="1" applyBorder="1" applyAlignment="1">
      <alignment wrapText="1" shrinkToFit="1"/>
    </xf>
    <xf numFmtId="3" fontId="41" fillId="0" borderId="31" xfId="0" applyNumberFormat="1" applyFont="1" applyFill="1" applyBorder="1"/>
    <xf numFmtId="49" fontId="41" fillId="0" borderId="18" xfId="0" applyNumberFormat="1" applyFont="1" applyFill="1" applyBorder="1" applyAlignment="1">
      <alignment wrapText="1" shrinkToFit="1"/>
    </xf>
    <xf numFmtId="3" fontId="41" fillId="0" borderId="32" xfId="0" applyNumberFormat="1" applyFont="1" applyFill="1" applyBorder="1"/>
    <xf numFmtId="49" fontId="42" fillId="0" borderId="0" xfId="0" applyNumberFormat="1" applyFont="1" applyFill="1" applyBorder="1" applyAlignment="1">
      <alignment wrapText="1" shrinkToFit="1"/>
    </xf>
    <xf numFmtId="3" fontId="42" fillId="0" borderId="33" xfId="0" applyNumberFormat="1" applyFont="1" applyFill="1" applyBorder="1"/>
    <xf numFmtId="49" fontId="42" fillId="0" borderId="11" xfId="0" applyNumberFormat="1" applyFont="1" applyFill="1" applyBorder="1" applyAlignment="1">
      <alignment wrapText="1" shrinkToFit="1"/>
    </xf>
    <xf numFmtId="3" fontId="42" fillId="0" borderId="34" xfId="0" applyNumberFormat="1" applyFont="1" applyFill="1" applyBorder="1"/>
    <xf numFmtId="49" fontId="41" fillId="0" borderId="35" xfId="0" applyNumberFormat="1" applyFont="1" applyFill="1" applyBorder="1" applyAlignment="1">
      <alignment horizontal="center" wrapText="1" shrinkToFit="1"/>
    </xf>
    <xf numFmtId="49" fontId="41" fillId="0" borderId="30" xfId="0" applyNumberFormat="1" applyFont="1" applyFill="1" applyBorder="1" applyAlignment="1">
      <alignment horizontal="center" wrapText="1" shrinkToFit="1"/>
    </xf>
    <xf numFmtId="49" fontId="41" fillId="0" borderId="36" xfId="0" applyNumberFormat="1" applyFont="1" applyFill="1" applyBorder="1" applyAlignment="1">
      <alignment horizontal="center" wrapText="1" shrinkToFit="1"/>
    </xf>
    <xf numFmtId="49" fontId="41" fillId="0" borderId="18" xfId="0" applyNumberFormat="1" applyFont="1" applyFill="1" applyBorder="1" applyAlignment="1">
      <alignment horizontal="center" wrapText="1" shrinkToFit="1"/>
    </xf>
    <xf numFmtId="49" fontId="42" fillId="0" borderId="26" xfId="0" applyNumberFormat="1" applyFont="1" applyFill="1" applyBorder="1" applyAlignment="1">
      <alignment horizontal="center" wrapText="1" shrinkToFit="1"/>
    </xf>
    <xf numFmtId="49" fontId="42" fillId="0" borderId="0" xfId="0" applyNumberFormat="1" applyFont="1" applyFill="1" applyBorder="1" applyAlignment="1">
      <alignment horizontal="center" wrapText="1" shrinkToFit="1"/>
    </xf>
    <xf numFmtId="49" fontId="42" fillId="0" borderId="37" xfId="0" applyNumberFormat="1" applyFont="1" applyFill="1" applyBorder="1" applyAlignment="1">
      <alignment horizontal="center" wrapText="1" shrinkToFit="1"/>
    </xf>
    <xf numFmtId="49" fontId="42" fillId="0" borderId="11" xfId="0" applyNumberFormat="1" applyFont="1" applyFill="1" applyBorder="1" applyAlignment="1">
      <alignment horizontal="center" wrapText="1" shrinkToFit="1"/>
    </xf>
    <xf numFmtId="178" fontId="4" fillId="0" borderId="0" xfId="0" applyNumberFormat="1" applyFont="1" applyBorder="1" applyAlignment="1">
      <alignment horizontal="center" wrapText="1"/>
    </xf>
    <xf numFmtId="49" fontId="4" fillId="15" borderId="14" xfId="0" quotePrefix="1" applyNumberFormat="1" applyFont="1" applyFill="1" applyBorder="1" applyAlignment="1">
      <alignment horizontal="center" wrapText="1"/>
    </xf>
    <xf numFmtId="49" fontId="4" fillId="15" borderId="0" xfId="0" quotePrefix="1" applyNumberFormat="1" applyFont="1" applyFill="1" applyAlignment="1">
      <alignment horizontal="center" wrapText="1"/>
    </xf>
    <xf numFmtId="0" fontId="4" fillId="15" borderId="0" xfId="0" quotePrefix="1" applyFont="1" applyFill="1" applyAlignment="1">
      <alignment horizontal="left"/>
    </xf>
    <xf numFmtId="0" fontId="4" fillId="15" borderId="0" xfId="0" applyFont="1" applyFill="1" applyAlignment="1">
      <alignment horizontal="center" wrapText="1"/>
    </xf>
    <xf numFmtId="0" fontId="17" fillId="0" borderId="23" xfId="18" applyFont="1" applyBorder="1" applyAlignment="1">
      <alignment horizontal="justify" vertical="center" wrapText="1"/>
    </xf>
    <xf numFmtId="49" fontId="42" fillId="16" borderId="23" xfId="0" applyNumberFormat="1" applyFont="1" applyFill="1" applyBorder="1" applyAlignment="1">
      <alignment wrapText="1" shrinkToFit="1"/>
    </xf>
    <xf numFmtId="0" fontId="1" fillId="0" borderId="0" xfId="0" applyFont="1" applyFill="1" applyAlignment="1" applyProtection="1">
      <alignment horizontal="right" wrapText="1"/>
      <protection locked="0"/>
    </xf>
    <xf numFmtId="0" fontId="1" fillId="0" borderId="0" xfId="0" applyFont="1" applyFill="1" applyAlignment="1" applyProtection="1">
      <alignment vertical="center" wrapText="1"/>
      <protection locked="0"/>
    </xf>
    <xf numFmtId="1" fontId="1" fillId="0" borderId="0" xfId="0" applyNumberFormat="1" applyFont="1" applyFill="1" applyAlignment="1" applyProtection="1">
      <alignment horizontal="right" wrapText="1"/>
      <protection locked="0"/>
    </xf>
    <xf numFmtId="1" fontId="7" fillId="0" borderId="0" xfId="0" applyNumberFormat="1" applyFont="1" applyFill="1" applyAlignment="1" applyProtection="1">
      <alignment horizontal="right" wrapText="1"/>
      <protection locked="0"/>
    </xf>
    <xf numFmtId="0" fontId="7" fillId="0" borderId="0" xfId="0" applyFont="1" applyFill="1" applyAlignment="1" applyProtection="1">
      <alignment vertical="center" wrapText="1"/>
      <protection locked="0"/>
    </xf>
    <xf numFmtId="49" fontId="4" fillId="0" borderId="0" xfId="18" quotePrefix="1" applyNumberFormat="1" applyFont="1" applyBorder="1" applyAlignment="1">
      <alignment horizontal="center" wrapText="1"/>
    </xf>
    <xf numFmtId="0" fontId="5" fillId="0" borderId="0" xfId="0" applyFont="1" applyFill="1" applyAlignment="1" applyProtection="1">
      <alignment horizontal="right" wrapText="1"/>
      <protection locked="0"/>
    </xf>
    <xf numFmtId="0" fontId="3" fillId="0" borderId="0" xfId="0" applyFont="1" applyFill="1" applyAlignment="1" applyProtection="1">
      <alignment horizontal="right" wrapText="1"/>
      <protection locked="0"/>
    </xf>
    <xf numFmtId="3" fontId="2" fillId="0" borderId="38" xfId="0" applyNumberFormat="1" applyFont="1" applyFill="1" applyBorder="1" applyAlignment="1">
      <alignment horizontal="right"/>
    </xf>
    <xf numFmtId="3" fontId="4" fillId="0" borderId="39" xfId="18" applyNumberFormat="1" applyFont="1" applyFill="1" applyBorder="1" applyAlignment="1">
      <alignment horizontal="right"/>
    </xf>
    <xf numFmtId="3" fontId="4" fillId="0" borderId="40" xfId="18" applyNumberFormat="1" applyFont="1" applyFill="1" applyBorder="1" applyAlignment="1">
      <alignment horizontal="right"/>
    </xf>
    <xf numFmtId="3" fontId="4" fillId="0" borderId="40" xfId="0" applyNumberFormat="1" applyFont="1" applyFill="1" applyBorder="1" applyAlignment="1">
      <alignment horizontal="right"/>
    </xf>
    <xf numFmtId="3" fontId="2" fillId="0" borderId="38" xfId="18" applyNumberFormat="1" applyFont="1" applyFill="1" applyBorder="1" applyAlignment="1">
      <alignment horizontal="right"/>
    </xf>
    <xf numFmtId="3" fontId="4" fillId="0" borderId="39" xfId="23" applyNumberFormat="1" applyFont="1" applyFill="1" applyBorder="1" applyAlignment="1">
      <alignment horizontal="right"/>
    </xf>
    <xf numFmtId="3" fontId="4" fillId="0" borderId="39" xfId="0" applyNumberFormat="1" applyFont="1" applyFill="1" applyBorder="1" applyAlignment="1" applyProtection="1">
      <alignment horizontal="right" wrapText="1"/>
      <protection locked="0"/>
    </xf>
    <xf numFmtId="3" fontId="4" fillId="0" borderId="40" xfId="0" applyNumberFormat="1" applyFont="1" applyFill="1" applyBorder="1" applyAlignment="1" applyProtection="1">
      <alignment horizontal="right" wrapText="1"/>
      <protection locked="0"/>
    </xf>
    <xf numFmtId="3" fontId="2" fillId="0" borderId="38" xfId="0" applyNumberFormat="1" applyFont="1" applyFill="1" applyBorder="1" applyAlignment="1" applyProtection="1">
      <alignment horizontal="right" wrapText="1"/>
      <protection locked="0"/>
    </xf>
    <xf numFmtId="3" fontId="4" fillId="0" borderId="40" xfId="22" applyNumberFormat="1" applyFont="1" applyFill="1" applyBorder="1" applyAlignment="1">
      <alignment horizontal="right"/>
    </xf>
    <xf numFmtId="3" fontId="4" fillId="0" borderId="39" xfId="22" applyNumberFormat="1" applyFont="1" applyFill="1" applyBorder="1" applyAlignment="1">
      <alignment horizontal="right"/>
    </xf>
    <xf numFmtId="3" fontId="4" fillId="0" borderId="39" xfId="0" applyNumberFormat="1" applyFont="1" applyFill="1" applyBorder="1" applyAlignment="1">
      <alignment horizontal="right"/>
    </xf>
    <xf numFmtId="3" fontId="4" fillId="0" borderId="39" xfId="0" applyNumberFormat="1" applyFont="1" applyFill="1" applyBorder="1" applyAlignment="1">
      <alignment horizontal="right" wrapText="1"/>
    </xf>
    <xf numFmtId="3" fontId="4" fillId="0" borderId="40" xfId="0" applyNumberFormat="1" applyFont="1" applyFill="1" applyBorder="1" applyAlignment="1">
      <alignment horizontal="right" wrapText="1"/>
    </xf>
    <xf numFmtId="3" fontId="2" fillId="0" borderId="39" xfId="0" applyNumberFormat="1" applyFont="1" applyFill="1" applyBorder="1" applyAlignment="1">
      <alignment horizontal="right"/>
    </xf>
    <xf numFmtId="3" fontId="2" fillId="0" borderId="38" xfId="0" applyNumberFormat="1" applyFont="1" applyFill="1" applyBorder="1" applyAlignment="1">
      <alignment horizontal="right" wrapText="1"/>
    </xf>
    <xf numFmtId="0" fontId="4" fillId="0" borderId="40" xfId="0" applyFont="1" applyFill="1" applyBorder="1" applyAlignment="1">
      <alignment horizontal="right" wrapText="1"/>
    </xf>
    <xf numFmtId="3" fontId="4" fillId="0" borderId="41" xfId="0" applyNumberFormat="1" applyFont="1" applyFill="1" applyBorder="1" applyAlignment="1">
      <alignment horizontal="right"/>
    </xf>
    <xf numFmtId="3" fontId="4" fillId="0" borderId="42" xfId="0" applyNumberFormat="1" applyFont="1" applyFill="1" applyBorder="1" applyAlignment="1">
      <alignment horizontal="right"/>
    </xf>
    <xf numFmtId="3" fontId="4" fillId="0" borderId="43" xfId="0" applyNumberFormat="1" applyFont="1" applyFill="1" applyBorder="1" applyAlignment="1">
      <alignment horizontal="right"/>
    </xf>
    <xf numFmtId="3" fontId="4" fillId="0" borderId="40" xfId="30" applyNumberFormat="1" applyFont="1" applyFill="1" applyBorder="1" applyAlignment="1">
      <alignment horizontal="right" wrapText="1"/>
    </xf>
    <xf numFmtId="3" fontId="4" fillId="0" borderId="40" xfId="18" applyNumberFormat="1" applyFont="1" applyFill="1" applyBorder="1" applyAlignment="1">
      <alignment horizontal="right" wrapText="1"/>
    </xf>
    <xf numFmtId="172" fontId="4" fillId="0" borderId="40" xfId="30" applyNumberFormat="1" applyFont="1" applyFill="1" applyBorder="1" applyAlignment="1">
      <alignment horizontal="right" wrapText="1"/>
    </xf>
    <xf numFmtId="179" fontId="4" fillId="0" borderId="40" xfId="0" applyNumberFormat="1" applyFont="1" applyFill="1" applyBorder="1" applyAlignment="1">
      <alignment horizontal="right" wrapText="1"/>
    </xf>
    <xf numFmtId="3" fontId="19" fillId="0" borderId="40" xfId="0" applyNumberFormat="1" applyFont="1" applyFill="1" applyBorder="1" applyAlignment="1">
      <alignment horizontal="right"/>
    </xf>
    <xf numFmtId="180" fontId="4" fillId="0" borderId="44" xfId="30" applyNumberFormat="1" applyFont="1" applyFill="1" applyBorder="1" applyAlignment="1">
      <alignment horizontal="right" wrapText="1"/>
    </xf>
    <xf numFmtId="180" fontId="4" fillId="0" borderId="40" xfId="30" applyNumberFormat="1" applyFont="1" applyFill="1" applyBorder="1" applyAlignment="1">
      <alignment horizontal="right" wrapText="1"/>
    </xf>
    <xf numFmtId="3" fontId="2" fillId="0" borderId="40" xfId="0" applyNumberFormat="1" applyFont="1" applyFill="1" applyBorder="1" applyAlignment="1">
      <alignment horizontal="right"/>
    </xf>
    <xf numFmtId="180" fontId="4" fillId="0" borderId="39" xfId="30" applyNumberFormat="1" applyFont="1" applyFill="1" applyBorder="1" applyAlignment="1">
      <alignment horizontal="right" wrapText="1"/>
    </xf>
    <xf numFmtId="3" fontId="2" fillId="0" borderId="42" xfId="0" applyNumberFormat="1" applyFont="1" applyFill="1" applyBorder="1" applyAlignment="1">
      <alignment horizontal="right"/>
    </xf>
    <xf numFmtId="179" fontId="4" fillId="0" borderId="39" xfId="0" applyNumberFormat="1" applyFont="1" applyFill="1" applyBorder="1" applyAlignment="1">
      <alignment horizontal="right" wrapText="1"/>
    </xf>
    <xf numFmtId="3" fontId="2" fillId="0" borderId="40" xfId="18" applyNumberFormat="1" applyFont="1" applyFill="1" applyBorder="1" applyAlignment="1">
      <alignment horizontal="right"/>
    </xf>
    <xf numFmtId="3" fontId="4" fillId="0" borderId="42" xfId="0" applyNumberFormat="1" applyFont="1" applyFill="1" applyBorder="1" applyAlignment="1">
      <alignment horizontal="right" wrapText="1"/>
    </xf>
    <xf numFmtId="0" fontId="2" fillId="0" borderId="45" xfId="0" applyFont="1" applyBorder="1" applyAlignment="1">
      <alignment horizontal="justify" wrapText="1"/>
    </xf>
    <xf numFmtId="1" fontId="4" fillId="0" borderId="23" xfId="18" applyNumberFormat="1" applyFont="1" applyBorder="1" applyAlignment="1">
      <alignment horizontal="justify" vertical="center" wrapText="1"/>
    </xf>
    <xf numFmtId="0" fontId="2" fillId="0" borderId="45" xfId="18" applyFont="1" applyBorder="1" applyAlignment="1">
      <alignment horizontal="justify" vertical="center" wrapText="1"/>
    </xf>
    <xf numFmtId="0" fontId="4" fillId="0" borderId="23" xfId="18" applyFont="1" applyBorder="1" applyAlignment="1">
      <alignment horizontal="justify" wrapText="1"/>
    </xf>
    <xf numFmtId="0" fontId="4" fillId="0" borderId="46" xfId="0" applyFont="1" applyBorder="1" applyAlignment="1">
      <alignment horizontal="justify" vertical="center" wrapText="1"/>
    </xf>
    <xf numFmtId="0" fontId="4" fillId="0" borderId="23" xfId="23" applyFont="1" applyBorder="1" applyAlignment="1">
      <alignment horizontal="justify" vertical="top" wrapText="1"/>
    </xf>
    <xf numFmtId="0" fontId="4" fillId="0" borderId="23" xfId="22" applyFont="1" applyBorder="1" applyAlignment="1">
      <alignment horizontal="justify" wrapText="1"/>
    </xf>
    <xf numFmtId="0" fontId="4" fillId="0" borderId="27" xfId="0" applyFont="1" applyBorder="1" applyAlignment="1">
      <alignment horizontal="justify" wrapText="1"/>
    </xf>
    <xf numFmtId="0" fontId="4" fillId="0" borderId="46" xfId="0" applyFont="1" applyBorder="1" applyAlignment="1">
      <alignment horizontal="justify" wrapText="1"/>
    </xf>
    <xf numFmtId="0" fontId="4" fillId="0" borderId="27" xfId="0" applyFont="1" applyBorder="1" applyAlignment="1">
      <alignment horizontal="justify" vertical="center" wrapText="1"/>
    </xf>
    <xf numFmtId="0" fontId="4" fillId="0" borderId="46" xfId="22" applyFont="1" applyBorder="1" applyAlignment="1">
      <alignment horizontal="justify" wrapText="1"/>
    </xf>
    <xf numFmtId="0" fontId="4" fillId="0" borderId="27" xfId="22" applyFont="1" applyBorder="1" applyAlignment="1">
      <alignment horizontal="justify" wrapText="1"/>
    </xf>
    <xf numFmtId="0" fontId="4" fillId="0" borderId="23" xfId="0" applyFont="1" applyBorder="1" applyAlignment="1">
      <alignment horizontal="justify" vertical="top" wrapText="1"/>
    </xf>
    <xf numFmtId="0" fontId="4" fillId="0" borderId="23" xfId="0" applyFont="1" applyBorder="1" applyAlignment="1">
      <alignment horizontal="justify" vertical="center"/>
    </xf>
    <xf numFmtId="0" fontId="2" fillId="0" borderId="46" xfId="0" applyFont="1" applyBorder="1" applyAlignment="1">
      <alignment horizontal="justify" wrapText="1"/>
    </xf>
    <xf numFmtId="0" fontId="4" fillId="0" borderId="23" xfId="23" applyFont="1" applyBorder="1" applyAlignment="1">
      <alignment horizontal="justify" wrapText="1"/>
    </xf>
    <xf numFmtId="0" fontId="4" fillId="0" borderId="26" xfId="0" applyFont="1" applyBorder="1" applyAlignment="1">
      <alignment vertical="center" wrapText="1"/>
    </xf>
    <xf numFmtId="0" fontId="4" fillId="0" borderId="26" xfId="0" applyFont="1" applyBorder="1" applyAlignment="1">
      <alignment horizontal="justify" vertical="center" wrapText="1"/>
    </xf>
    <xf numFmtId="0" fontId="2" fillId="0" borderId="45" xfId="0" applyFont="1" applyBorder="1" applyAlignment="1">
      <alignment horizontal="justify" vertical="center" wrapText="1"/>
    </xf>
    <xf numFmtId="0" fontId="4" fillId="0" borderId="23" xfId="22" applyFont="1" applyBorder="1" applyAlignment="1">
      <alignment horizontal="justify" vertical="center" wrapText="1"/>
    </xf>
    <xf numFmtId="0" fontId="18" fillId="0" borderId="23"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6" xfId="18" applyFont="1" applyBorder="1" applyAlignment="1">
      <alignment horizontal="justify" vertical="center" wrapText="1"/>
    </xf>
    <xf numFmtId="1" fontId="2" fillId="0" borderId="45" xfId="0" applyNumberFormat="1" applyFont="1" applyBorder="1" applyAlignment="1">
      <alignment horizontal="justify" vertical="center" wrapText="1"/>
    </xf>
    <xf numFmtId="0" fontId="2" fillId="0" borderId="27" xfId="0" applyFont="1" applyBorder="1" applyAlignment="1">
      <alignment horizontal="justify" wrapText="1"/>
    </xf>
    <xf numFmtId="0" fontId="4" fillId="0" borderId="23" xfId="0" applyFont="1" applyBorder="1" applyAlignment="1">
      <alignment horizontal="justify"/>
    </xf>
    <xf numFmtId="2" fontId="4" fillId="0" borderId="23" xfId="0" applyNumberFormat="1" applyFont="1" applyBorder="1" applyAlignment="1">
      <alignment horizontal="justify" vertical="center" wrapText="1"/>
    </xf>
    <xf numFmtId="1" fontId="4" fillId="0" borderId="23" xfId="0" applyNumberFormat="1" applyFont="1" applyBorder="1" applyAlignment="1">
      <alignment horizontal="justify" vertical="center" wrapText="1"/>
    </xf>
    <xf numFmtId="49" fontId="4" fillId="0" borderId="23" xfId="0" applyNumberFormat="1" applyFont="1" applyBorder="1" applyAlignment="1">
      <alignment wrapText="1"/>
    </xf>
    <xf numFmtId="49" fontId="4" fillId="0" borderId="23" xfId="0" applyNumberFormat="1" applyFont="1" applyBorder="1" applyAlignment="1">
      <alignment horizontal="justify" wrapText="1"/>
    </xf>
    <xf numFmtId="0" fontId="4" fillId="0" borderId="23" xfId="18" applyFont="1" applyFill="1" applyBorder="1" applyAlignment="1">
      <alignment horizontal="justify" vertical="center" wrapText="1"/>
    </xf>
    <xf numFmtId="3" fontId="2" fillId="0" borderId="45" xfId="0" applyNumberFormat="1" applyFont="1" applyBorder="1" applyAlignment="1">
      <alignment horizontal="justify"/>
    </xf>
    <xf numFmtId="0" fontId="4" fillId="0" borderId="46" xfId="19" applyFont="1" applyBorder="1" applyAlignment="1">
      <alignment horizontal="justify" wrapText="1"/>
    </xf>
    <xf numFmtId="0" fontId="4" fillId="0" borderId="23" xfId="19" applyFont="1" applyBorder="1" applyAlignment="1">
      <alignment horizontal="justify" wrapText="1"/>
    </xf>
    <xf numFmtId="0" fontId="4" fillId="0" borderId="23" xfId="19" applyFont="1" applyBorder="1" applyAlignment="1">
      <alignment horizontal="justify" vertical="top" wrapText="1"/>
    </xf>
    <xf numFmtId="181" fontId="4" fillId="0" borderId="23" xfId="0" applyNumberFormat="1" applyFont="1" applyBorder="1" applyAlignment="1">
      <alignment horizontal="justify" wrapText="1"/>
    </xf>
    <xf numFmtId="0" fontId="4" fillId="0" borderId="23" xfId="18" applyFont="1" applyBorder="1" applyAlignment="1">
      <alignment vertical="center" wrapText="1"/>
    </xf>
    <xf numFmtId="0" fontId="4" fillId="0" borderId="23" xfId="19" applyFont="1" applyBorder="1" applyAlignment="1">
      <alignment horizontal="justify" vertical="center" wrapText="1"/>
    </xf>
    <xf numFmtId="0" fontId="2" fillId="0" borderId="45" xfId="22" applyFont="1" applyBorder="1" applyAlignment="1">
      <alignment horizontal="justify" wrapText="1"/>
    </xf>
    <xf numFmtId="1" fontId="4" fillId="0" borderId="23" xfId="18" applyNumberFormat="1" applyFont="1" applyBorder="1" applyAlignment="1">
      <alignment horizontal="justify" wrapText="1"/>
    </xf>
    <xf numFmtId="2" fontId="4" fillId="0" borderId="23" xfId="0" applyNumberFormat="1" applyFont="1" applyBorder="1" applyAlignment="1">
      <alignment horizontal="justify" wrapText="1"/>
    </xf>
    <xf numFmtId="0" fontId="4" fillId="0" borderId="23" xfId="0" applyFont="1" applyBorder="1" applyAlignment="1">
      <alignment horizontal="left" wrapText="1"/>
    </xf>
    <xf numFmtId="0" fontId="4" fillId="0" borderId="23" xfId="0" applyFont="1" applyBorder="1" applyAlignment="1">
      <alignment horizontal="left" vertical="center" wrapText="1"/>
    </xf>
    <xf numFmtId="0" fontId="4" fillId="15" borderId="23" xfId="0" applyFont="1" applyFill="1" applyBorder="1" applyAlignment="1">
      <alignment horizontal="justify" vertical="center" wrapText="1"/>
    </xf>
    <xf numFmtId="0" fontId="4" fillId="15" borderId="23" xfId="0" applyFont="1" applyFill="1" applyBorder="1" applyAlignment="1">
      <alignment horizontal="justify" vertical="center"/>
    </xf>
    <xf numFmtId="0" fontId="4" fillId="0" borderId="23" xfId="21" applyFont="1" applyBorder="1" applyAlignment="1">
      <alignment horizontal="justify" vertical="center" wrapText="1"/>
    </xf>
    <xf numFmtId="0" fontId="2" fillId="0" borderId="23" xfId="18" applyFont="1" applyBorder="1" applyAlignment="1">
      <alignment horizontal="justify" vertical="center" wrapText="1"/>
    </xf>
    <xf numFmtId="0" fontId="4" fillId="0" borderId="23" xfId="18" applyFont="1" applyBorder="1" applyAlignment="1" applyProtection="1">
      <alignment horizontal="justify" wrapText="1"/>
      <protection locked="0"/>
    </xf>
    <xf numFmtId="0" fontId="4" fillId="0" borderId="23" xfId="18" applyFont="1" applyBorder="1" applyAlignment="1" applyProtection="1">
      <alignment horizontal="justify" vertical="center" wrapText="1"/>
      <protection locked="0"/>
    </xf>
    <xf numFmtId="0" fontId="4" fillId="0" borderId="23" xfId="0" applyFont="1" applyBorder="1" applyAlignment="1">
      <alignment vertical="center" wrapText="1"/>
    </xf>
    <xf numFmtId="0" fontId="2" fillId="0" borderId="45" xfId="0" applyFont="1" applyBorder="1" applyAlignment="1">
      <alignment horizontal="justify"/>
    </xf>
    <xf numFmtId="0" fontId="2" fillId="0" borderId="16" xfId="0" applyFont="1" applyBorder="1" applyAlignment="1">
      <alignment horizontal="center" wrapText="1"/>
    </xf>
    <xf numFmtId="1" fontId="8" fillId="0" borderId="21" xfId="0" applyNumberFormat="1" applyFont="1" applyFill="1" applyBorder="1" applyAlignment="1">
      <alignment horizontal="center" vertical="center"/>
    </xf>
    <xf numFmtId="0" fontId="2" fillId="0" borderId="21" xfId="0" applyFont="1" applyFill="1" applyBorder="1" applyAlignment="1">
      <alignment vertical="center" wrapText="1"/>
    </xf>
    <xf numFmtId="0" fontId="2" fillId="0" borderId="21" xfId="0" applyFont="1" applyFill="1" applyBorder="1" applyAlignment="1">
      <alignment horizontal="center" vertical="center" wrapText="1"/>
    </xf>
    <xf numFmtId="49" fontId="4" fillId="0" borderId="22" xfId="0" applyNumberFormat="1" applyFont="1" applyBorder="1" applyAlignment="1">
      <alignment horizontal="justify" vertical="center" wrapText="1"/>
    </xf>
    <xf numFmtId="49" fontId="4" fillId="0" borderId="11" xfId="18" quotePrefix="1" applyNumberFormat="1" applyFont="1" applyBorder="1" applyAlignment="1">
      <alignment horizontal="left" wrapText="1"/>
    </xf>
    <xf numFmtId="0" fontId="42" fillId="0" borderId="23" xfId="0" applyFont="1" applyBorder="1" applyAlignment="1">
      <alignment horizontal="justify" vertical="center" wrapText="1"/>
    </xf>
    <xf numFmtId="0" fontId="42" fillId="0" borderId="14" xfId="0" quotePrefix="1" applyFont="1" applyBorder="1" applyAlignment="1">
      <alignment horizontal="center" wrapText="1"/>
    </xf>
    <xf numFmtId="0" fontId="42" fillId="0" borderId="0" xfId="0" quotePrefix="1" applyFont="1" applyAlignment="1">
      <alignment horizontal="center" wrapText="1"/>
    </xf>
    <xf numFmtId="49" fontId="42" fillId="0" borderId="0" xfId="0" quotePrefix="1" applyNumberFormat="1" applyFont="1" applyAlignment="1">
      <alignment horizontal="left"/>
    </xf>
    <xf numFmtId="49" fontId="42" fillId="0" borderId="0" xfId="0" applyNumberFormat="1" applyFont="1" applyAlignment="1">
      <alignment horizontal="center"/>
    </xf>
    <xf numFmtId="3" fontId="42" fillId="0" borderId="40" xfId="0" applyNumberFormat="1" applyFont="1" applyFill="1" applyBorder="1" applyAlignment="1">
      <alignment horizontal="right"/>
    </xf>
    <xf numFmtId="0" fontId="20" fillId="0" borderId="0" xfId="0" applyFont="1" applyAlignment="1" applyProtection="1">
      <alignment horizontal="center" vertical="center" wrapText="1"/>
      <protection locked="0"/>
    </xf>
    <xf numFmtId="0" fontId="3" fillId="0" borderId="0" xfId="0" applyFont="1" applyAlignment="1">
      <alignment horizontal="center" wrapText="1"/>
    </xf>
    <xf numFmtId="0" fontId="2" fillId="0" borderId="21" xfId="0" applyFont="1" applyBorder="1" applyAlignment="1">
      <alignment horizontal="center" vertical="center" wrapText="1"/>
    </xf>
    <xf numFmtId="1" fontId="2" fillId="0" borderId="21" xfId="0" applyNumberFormat="1" applyFont="1" applyFill="1" applyBorder="1" applyAlignment="1">
      <alignment horizontal="center" vertical="center" wrapText="1"/>
    </xf>
    <xf numFmtId="0" fontId="8" fillId="0" borderId="21" xfId="0" applyFont="1" applyBorder="1" applyAlignment="1">
      <alignment horizontal="center" vertical="center" wrapText="1"/>
    </xf>
    <xf numFmtId="1" fontId="2" fillId="0" borderId="21" xfId="0" quotePrefix="1" applyNumberFormat="1" applyFont="1" applyFill="1" applyBorder="1" applyAlignment="1">
      <alignment horizontal="center" vertical="center" wrapText="1"/>
    </xf>
    <xf numFmtId="0" fontId="8" fillId="0" borderId="11" xfId="0" applyFont="1" applyFill="1" applyBorder="1" applyAlignment="1" applyProtection="1">
      <alignment horizontal="center" wrapText="1"/>
      <protection locked="0"/>
    </xf>
    <xf numFmtId="0" fontId="15" fillId="0" borderId="0" xfId="0" applyFont="1" applyAlignment="1">
      <alignment horizontal="center" vertical="center" wrapText="1"/>
    </xf>
    <xf numFmtId="0" fontId="7" fillId="0" borderId="0" xfId="0" applyFont="1" applyAlignment="1" applyProtection="1">
      <alignment horizontal="center" vertical="center" wrapText="1"/>
      <protection locked="0"/>
    </xf>
  </cellXfs>
  <cellStyles count="32">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Обычный 2" xfId="18"/>
    <cellStyle name="Обычный 3" xfId="19"/>
    <cellStyle name="Обычный 4" xfId="20"/>
    <cellStyle name="Обычный_Лист1" xfId="21"/>
    <cellStyle name="Обычный_Приложение №9 в" xfId="22"/>
    <cellStyle name="Обычный_Смета 2008- Суд" xfId="23"/>
    <cellStyle name="Открывавшаяся гиперссыл" xfId="24"/>
    <cellStyle name="Плохой" xfId="25" builtinId="27" customBuiltin="1"/>
    <cellStyle name="Пояснение" xfId="26" builtinId="53" customBuiltin="1"/>
    <cellStyle name="Примечание" xfId="27" builtinId="10" customBuiltin="1"/>
    <cellStyle name="Связанная ячейка" xfId="28" builtinId="24" customBuiltin="1"/>
    <cellStyle name="Текст предупреждения" xfId="29" builtinId="11" customBuiltin="1"/>
    <cellStyle name="Финансовый" xfId="30" builtinId="3"/>
    <cellStyle name="Хороший" xfId="31"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5"/>
  <sheetViews>
    <sheetView tabSelected="1" topLeftCell="B1555" zoomScaleNormal="100" workbookViewId="0">
      <selection activeCell="F1560" sqref="F1560"/>
    </sheetView>
  </sheetViews>
  <sheetFormatPr defaultRowHeight="15" x14ac:dyDescent="0.2"/>
  <cols>
    <col min="1" max="1" width="3.5703125" style="1" hidden="1" customWidth="1"/>
    <col min="2" max="2" width="96.28515625" style="153" customWidth="1"/>
    <col min="3" max="3" width="7.5703125" style="183" customWidth="1"/>
    <col min="4" max="4" width="8.42578125" style="183" customWidth="1"/>
    <col min="5" max="5" width="16.28515625" style="180" customWidth="1"/>
    <col min="6" max="6" width="11.28515625" style="180" customWidth="1"/>
    <col min="7" max="8" width="14.28515625" style="245" hidden="1" customWidth="1"/>
    <col min="9" max="9" width="14.28515625" style="245" customWidth="1"/>
    <col min="10" max="11" width="14.28515625" style="245" hidden="1" customWidth="1"/>
    <col min="12" max="12" width="14.28515625" style="245" customWidth="1"/>
    <col min="13" max="13" width="14.28515625" style="245" hidden="1" customWidth="1"/>
    <col min="14" max="14" width="13" style="244" hidden="1" customWidth="1"/>
    <col min="15" max="15" width="14.28515625" style="244" customWidth="1"/>
    <col min="16" max="16384" width="9.140625" style="1"/>
  </cols>
  <sheetData>
    <row r="1" spans="2:15" ht="21" customHeight="1" x14ac:dyDescent="0.2">
      <c r="C1" s="348" t="s">
        <v>2117</v>
      </c>
      <c r="D1" s="348"/>
      <c r="E1" s="348"/>
      <c r="F1" s="348"/>
      <c r="G1" s="348"/>
      <c r="H1" s="348"/>
      <c r="I1" s="348"/>
      <c r="J1" s="348"/>
      <c r="K1" s="348"/>
      <c r="L1" s="348"/>
      <c r="M1" s="348"/>
    </row>
    <row r="2" spans="2:15" ht="21" customHeight="1" x14ac:dyDescent="0.2">
      <c r="C2" s="348" t="s">
        <v>0</v>
      </c>
      <c r="D2" s="348"/>
      <c r="E2" s="348"/>
      <c r="F2" s="348"/>
      <c r="G2" s="348"/>
      <c r="H2" s="348"/>
      <c r="I2" s="348"/>
      <c r="J2" s="348"/>
      <c r="K2" s="348"/>
      <c r="L2" s="348"/>
      <c r="M2" s="348"/>
    </row>
    <row r="3" spans="2:15" ht="31.5" customHeight="1" x14ac:dyDescent="0.2">
      <c r="B3" s="154"/>
      <c r="C3" s="348" t="s">
        <v>2118</v>
      </c>
      <c r="D3" s="348"/>
      <c r="E3" s="348"/>
      <c r="F3" s="348"/>
      <c r="G3" s="348"/>
      <c r="H3" s="348"/>
      <c r="I3" s="348"/>
      <c r="J3" s="348"/>
      <c r="K3" s="348"/>
      <c r="L3" s="348"/>
      <c r="M3" s="348"/>
    </row>
    <row r="4" spans="2:15" ht="13.5" customHeight="1" x14ac:dyDescent="0.3">
      <c r="B4" s="154"/>
      <c r="C4" s="169"/>
      <c r="D4" s="169"/>
      <c r="E4" s="169"/>
      <c r="F4" s="169"/>
      <c r="G4" s="249"/>
      <c r="H4" s="249"/>
      <c r="I4" s="249"/>
      <c r="J4" s="249"/>
      <c r="K4" s="249"/>
      <c r="L4" s="249"/>
      <c r="M4" s="249"/>
    </row>
    <row r="5" spans="2:15" ht="18.75" customHeight="1" x14ac:dyDescent="0.2">
      <c r="B5" s="355" t="s">
        <v>2091</v>
      </c>
      <c r="C5" s="355"/>
      <c r="D5" s="355"/>
      <c r="E5" s="355"/>
      <c r="F5" s="355"/>
      <c r="G5" s="355"/>
      <c r="H5" s="355"/>
      <c r="I5" s="355"/>
      <c r="J5" s="355"/>
      <c r="K5" s="355"/>
      <c r="L5" s="355"/>
      <c r="M5" s="355"/>
      <c r="N5" s="355"/>
      <c r="O5" s="355"/>
    </row>
    <row r="6" spans="2:15" ht="29.25" customHeight="1" x14ac:dyDescent="0.2">
      <c r="B6" s="355"/>
      <c r="C6" s="355"/>
      <c r="D6" s="355"/>
      <c r="E6" s="355"/>
      <c r="F6" s="355"/>
      <c r="G6" s="355"/>
      <c r="H6" s="355"/>
      <c r="I6" s="355"/>
      <c r="J6" s="355"/>
      <c r="K6" s="355"/>
      <c r="L6" s="355"/>
      <c r="M6" s="355"/>
      <c r="N6" s="355"/>
      <c r="O6" s="355"/>
    </row>
    <row r="7" spans="2:15" ht="6" customHeight="1" x14ac:dyDescent="0.2">
      <c r="B7" s="355"/>
      <c r="C7" s="355"/>
      <c r="D7" s="355"/>
      <c r="E7" s="355"/>
      <c r="F7" s="355"/>
      <c r="G7" s="355"/>
      <c r="H7" s="355"/>
      <c r="I7" s="355"/>
      <c r="J7" s="355"/>
      <c r="K7" s="355"/>
      <c r="L7" s="355"/>
      <c r="M7" s="355"/>
      <c r="N7" s="355"/>
      <c r="O7" s="355"/>
    </row>
    <row r="8" spans="2:15" ht="18" customHeight="1" x14ac:dyDescent="0.2">
      <c r="B8" s="201"/>
      <c r="C8" s="201"/>
      <c r="D8" s="201"/>
      <c r="E8" s="201"/>
      <c r="F8" s="201"/>
      <c r="G8" s="244"/>
      <c r="H8" s="244"/>
      <c r="I8" s="244"/>
      <c r="J8" s="244"/>
      <c r="K8" s="244"/>
      <c r="L8" s="244"/>
      <c r="M8" s="244"/>
    </row>
    <row r="9" spans="2:15" ht="15" customHeight="1" thickBot="1" x14ac:dyDescent="0.25">
      <c r="B9" s="349"/>
      <c r="C9" s="349"/>
      <c r="D9" s="349"/>
      <c r="E9" s="349"/>
      <c r="F9" s="349"/>
      <c r="G9" s="250"/>
      <c r="H9" s="250"/>
      <c r="I9" s="250"/>
      <c r="J9" s="250"/>
      <c r="K9" s="250"/>
      <c r="L9" s="354" t="s">
        <v>1</v>
      </c>
      <c r="M9" s="354"/>
      <c r="N9" s="354"/>
      <c r="O9" s="354"/>
    </row>
    <row r="10" spans="2:15" ht="21.75" customHeight="1" thickBot="1" x14ac:dyDescent="0.25">
      <c r="B10" s="350" t="s">
        <v>2</v>
      </c>
      <c r="C10" s="352" t="s">
        <v>3</v>
      </c>
      <c r="D10" s="352" t="s">
        <v>4</v>
      </c>
      <c r="E10" s="352" t="s">
        <v>5</v>
      </c>
      <c r="F10" s="352" t="s">
        <v>6</v>
      </c>
      <c r="G10" s="351" t="s">
        <v>2130</v>
      </c>
      <c r="H10" s="351" t="s">
        <v>2129</v>
      </c>
      <c r="I10" s="351">
        <v>2018</v>
      </c>
      <c r="J10" s="353" t="s">
        <v>2131</v>
      </c>
      <c r="K10" s="351" t="s">
        <v>2129</v>
      </c>
      <c r="L10" s="351">
        <v>2019</v>
      </c>
      <c r="M10" s="353" t="s">
        <v>2132</v>
      </c>
      <c r="N10" s="351" t="s">
        <v>2129</v>
      </c>
      <c r="O10" s="351">
        <v>2020</v>
      </c>
    </row>
    <row r="11" spans="2:15" ht="16.5" customHeight="1" thickBot="1" x14ac:dyDescent="0.25">
      <c r="B11" s="350"/>
      <c r="C11" s="352"/>
      <c r="D11" s="352"/>
      <c r="E11" s="352"/>
      <c r="F11" s="352"/>
      <c r="G11" s="351"/>
      <c r="H11" s="351"/>
      <c r="I11" s="351"/>
      <c r="J11" s="351"/>
      <c r="K11" s="351"/>
      <c r="L11" s="351"/>
      <c r="M11" s="351"/>
      <c r="N11" s="351"/>
      <c r="O11" s="351"/>
    </row>
    <row r="12" spans="2:15" ht="15" customHeight="1" thickBot="1" x14ac:dyDescent="0.25">
      <c r="B12" s="184">
        <v>1</v>
      </c>
      <c r="C12" s="184">
        <v>2</v>
      </c>
      <c r="D12" s="184">
        <v>3</v>
      </c>
      <c r="E12" s="184">
        <v>4</v>
      </c>
      <c r="F12" s="184">
        <v>5</v>
      </c>
      <c r="G12" s="337">
        <v>6</v>
      </c>
      <c r="H12" s="338"/>
      <c r="I12" s="339">
        <v>6</v>
      </c>
      <c r="J12" s="337">
        <v>7</v>
      </c>
      <c r="K12" s="339"/>
      <c r="L12" s="339">
        <v>7</v>
      </c>
      <c r="M12" s="337">
        <v>8</v>
      </c>
      <c r="N12" s="339"/>
      <c r="O12" s="339">
        <v>8</v>
      </c>
    </row>
    <row r="13" spans="2:15" ht="25.5" customHeight="1" thickBot="1" x14ac:dyDescent="0.3">
      <c r="B13" s="309" t="s">
        <v>7</v>
      </c>
      <c r="C13" s="336" t="s">
        <v>8</v>
      </c>
      <c r="D13" s="11"/>
      <c r="E13" s="11"/>
      <c r="F13" s="11"/>
      <c r="G13" s="280">
        <f t="shared" ref="G13:O13" si="0">G14+G18+G28+G105+G125+G135+G140+G144+G118</f>
        <v>2636726</v>
      </c>
      <c r="H13" s="280">
        <f t="shared" si="0"/>
        <v>156333</v>
      </c>
      <c r="I13" s="280">
        <f t="shared" si="0"/>
        <v>2793059</v>
      </c>
      <c r="J13" s="280">
        <f t="shared" si="0"/>
        <v>3250222</v>
      </c>
      <c r="K13" s="280">
        <f t="shared" si="0"/>
        <v>-36465</v>
      </c>
      <c r="L13" s="280">
        <f t="shared" si="0"/>
        <v>3213757</v>
      </c>
      <c r="M13" s="280">
        <f t="shared" si="0"/>
        <v>3330402</v>
      </c>
      <c r="N13" s="280">
        <f t="shared" si="0"/>
        <v>-36639</v>
      </c>
      <c r="O13" s="280">
        <f t="shared" si="0"/>
        <v>3293763</v>
      </c>
    </row>
    <row r="14" spans="2:15" ht="42.75" customHeight="1" thickBot="1" x14ac:dyDescent="0.3">
      <c r="B14" s="284" t="s">
        <v>9</v>
      </c>
      <c r="C14" s="12" t="s">
        <v>8</v>
      </c>
      <c r="D14" s="15" t="s">
        <v>10</v>
      </c>
      <c r="E14" s="14"/>
      <c r="F14" s="14"/>
      <c r="G14" s="251">
        <f t="shared" ref="G14:O16" si="1">G15</f>
        <v>3299</v>
      </c>
      <c r="H14" s="251">
        <f t="shared" si="1"/>
        <v>0</v>
      </c>
      <c r="I14" s="251">
        <f t="shared" si="1"/>
        <v>3299</v>
      </c>
      <c r="J14" s="251">
        <f t="shared" si="1"/>
        <v>3401</v>
      </c>
      <c r="K14" s="251">
        <f t="shared" si="1"/>
        <v>-102</v>
      </c>
      <c r="L14" s="251">
        <f t="shared" si="1"/>
        <v>3299</v>
      </c>
      <c r="M14" s="251">
        <f t="shared" si="1"/>
        <v>3401</v>
      </c>
      <c r="N14" s="251">
        <f t="shared" si="1"/>
        <v>-102</v>
      </c>
      <c r="O14" s="251">
        <f t="shared" si="1"/>
        <v>3299</v>
      </c>
    </row>
    <row r="15" spans="2:15" ht="24.75" customHeight="1" x14ac:dyDescent="0.25">
      <c r="B15" s="285" t="s">
        <v>11</v>
      </c>
      <c r="C15" s="140" t="s">
        <v>12</v>
      </c>
      <c r="D15" s="139" t="s">
        <v>13</v>
      </c>
      <c r="E15" s="144" t="s">
        <v>14</v>
      </c>
      <c r="F15" s="51"/>
      <c r="G15" s="252">
        <f t="shared" si="1"/>
        <v>3299</v>
      </c>
      <c r="H15" s="252">
        <f t="shared" si="1"/>
        <v>0</v>
      </c>
      <c r="I15" s="252">
        <f t="shared" si="1"/>
        <v>3299</v>
      </c>
      <c r="J15" s="252">
        <f t="shared" si="1"/>
        <v>3401</v>
      </c>
      <c r="K15" s="252">
        <f t="shared" si="1"/>
        <v>-102</v>
      </c>
      <c r="L15" s="252">
        <f t="shared" si="1"/>
        <v>3299</v>
      </c>
      <c r="M15" s="252">
        <f t="shared" si="1"/>
        <v>3401</v>
      </c>
      <c r="N15" s="252">
        <f t="shared" si="1"/>
        <v>-102</v>
      </c>
      <c r="O15" s="252">
        <f t="shared" si="1"/>
        <v>3299</v>
      </c>
    </row>
    <row r="16" spans="2:15" ht="23.25" customHeight="1" x14ac:dyDescent="0.25">
      <c r="B16" s="285" t="s">
        <v>15</v>
      </c>
      <c r="C16" s="142" t="s">
        <v>12</v>
      </c>
      <c r="D16" s="139" t="s">
        <v>13</v>
      </c>
      <c r="E16" s="127" t="s">
        <v>16</v>
      </c>
      <c r="F16" s="55"/>
      <c r="G16" s="253">
        <f t="shared" si="1"/>
        <v>3299</v>
      </c>
      <c r="H16" s="253">
        <f t="shared" si="1"/>
        <v>0</v>
      </c>
      <c r="I16" s="253">
        <f t="shared" si="1"/>
        <v>3299</v>
      </c>
      <c r="J16" s="253">
        <f t="shared" si="1"/>
        <v>3401</v>
      </c>
      <c r="K16" s="253">
        <f t="shared" si="1"/>
        <v>-102</v>
      </c>
      <c r="L16" s="253">
        <f t="shared" si="1"/>
        <v>3299</v>
      </c>
      <c r="M16" s="253">
        <f t="shared" si="1"/>
        <v>3401</v>
      </c>
      <c r="N16" s="253">
        <f t="shared" si="1"/>
        <v>-102</v>
      </c>
      <c r="O16" s="253">
        <f t="shared" si="1"/>
        <v>3299</v>
      </c>
    </row>
    <row r="17" spans="2:15" ht="78.75" customHeight="1" thickBot="1" x14ac:dyDescent="0.3">
      <c r="B17" s="285" t="s">
        <v>17</v>
      </c>
      <c r="C17" s="143" t="s">
        <v>12</v>
      </c>
      <c r="D17" s="139" t="s">
        <v>13</v>
      </c>
      <c r="E17" s="52" t="s">
        <v>18</v>
      </c>
      <c r="F17" s="52" t="s">
        <v>19</v>
      </c>
      <c r="G17" s="254">
        <v>3299</v>
      </c>
      <c r="H17" s="254"/>
      <c r="I17" s="254">
        <f>G17+H17</f>
        <v>3299</v>
      </c>
      <c r="J17" s="254">
        <v>3401</v>
      </c>
      <c r="K17" s="254">
        <v>-102</v>
      </c>
      <c r="L17" s="254">
        <f>J17+K17</f>
        <v>3299</v>
      </c>
      <c r="M17" s="254">
        <v>3401</v>
      </c>
      <c r="N17" s="254">
        <v>-102</v>
      </c>
      <c r="O17" s="254">
        <f>M17+N17</f>
        <v>3299</v>
      </c>
    </row>
    <row r="18" spans="2:15" ht="50.25" customHeight="1" thickBot="1" x14ac:dyDescent="0.3">
      <c r="B18" s="284" t="s">
        <v>20</v>
      </c>
      <c r="C18" s="12" t="s">
        <v>8</v>
      </c>
      <c r="D18" s="15" t="s">
        <v>21</v>
      </c>
      <c r="E18" s="14"/>
      <c r="F18" s="14"/>
      <c r="G18" s="251">
        <f t="shared" ref="G18:O19" si="2">G19</f>
        <v>101974</v>
      </c>
      <c r="H18" s="251">
        <f t="shared" si="2"/>
        <v>40</v>
      </c>
      <c r="I18" s="251">
        <f t="shared" si="2"/>
        <v>102014</v>
      </c>
      <c r="J18" s="251">
        <f t="shared" si="2"/>
        <v>103896</v>
      </c>
      <c r="K18" s="251">
        <f t="shared" si="2"/>
        <v>-1873</v>
      </c>
      <c r="L18" s="251">
        <f t="shared" si="2"/>
        <v>102023</v>
      </c>
      <c r="M18" s="251">
        <f t="shared" si="2"/>
        <v>103932</v>
      </c>
      <c r="N18" s="251">
        <f t="shared" si="2"/>
        <v>-1874</v>
      </c>
      <c r="O18" s="251">
        <f t="shared" si="2"/>
        <v>102058</v>
      </c>
    </row>
    <row r="19" spans="2:15" ht="15.75" x14ac:dyDescent="0.25">
      <c r="B19" s="285" t="s">
        <v>11</v>
      </c>
      <c r="C19" s="140" t="s">
        <v>12</v>
      </c>
      <c r="D19" s="139" t="s">
        <v>22</v>
      </c>
      <c r="E19" s="145">
        <v>99</v>
      </c>
      <c r="F19" s="51"/>
      <c r="G19" s="252">
        <f t="shared" si="2"/>
        <v>101974</v>
      </c>
      <c r="H19" s="252">
        <f t="shared" si="2"/>
        <v>40</v>
      </c>
      <c r="I19" s="252">
        <f t="shared" si="2"/>
        <v>102014</v>
      </c>
      <c r="J19" s="252">
        <f t="shared" si="2"/>
        <v>103896</v>
      </c>
      <c r="K19" s="252">
        <f t="shared" si="2"/>
        <v>-1873</v>
      </c>
      <c r="L19" s="252">
        <f t="shared" si="2"/>
        <v>102023</v>
      </c>
      <c r="M19" s="252">
        <f t="shared" si="2"/>
        <v>103932</v>
      </c>
      <c r="N19" s="252">
        <f t="shared" si="2"/>
        <v>-1874</v>
      </c>
      <c r="O19" s="252">
        <f t="shared" si="2"/>
        <v>102058</v>
      </c>
    </row>
    <row r="20" spans="2:15" ht="15.75" x14ac:dyDescent="0.25">
      <c r="B20" s="285" t="s">
        <v>15</v>
      </c>
      <c r="C20" s="142" t="s">
        <v>12</v>
      </c>
      <c r="D20" s="139" t="s">
        <v>22</v>
      </c>
      <c r="E20" s="147" t="s">
        <v>23</v>
      </c>
      <c r="F20" s="55"/>
      <c r="G20" s="254">
        <f t="shared" ref="G20:O20" si="3">G21+G22+G24+G25+G26+G23+G27</f>
        <v>101974</v>
      </c>
      <c r="H20" s="254">
        <f t="shared" si="3"/>
        <v>40</v>
      </c>
      <c r="I20" s="254">
        <f t="shared" si="3"/>
        <v>102014</v>
      </c>
      <c r="J20" s="254">
        <f t="shared" si="3"/>
        <v>103896</v>
      </c>
      <c r="K20" s="254">
        <f t="shared" si="3"/>
        <v>-1873</v>
      </c>
      <c r="L20" s="254">
        <f t="shared" si="3"/>
        <v>102023</v>
      </c>
      <c r="M20" s="254">
        <f t="shared" si="3"/>
        <v>103932</v>
      </c>
      <c r="N20" s="254">
        <f t="shared" si="3"/>
        <v>-1874</v>
      </c>
      <c r="O20" s="254">
        <f t="shared" si="3"/>
        <v>102058</v>
      </c>
    </row>
    <row r="21" spans="2:15" s="32" customFormat="1" ht="84.75" customHeight="1" x14ac:dyDescent="0.25">
      <c r="B21" s="285" t="s">
        <v>24</v>
      </c>
      <c r="C21" s="142" t="s">
        <v>12</v>
      </c>
      <c r="D21" s="139" t="s">
        <v>22</v>
      </c>
      <c r="E21" s="147" t="s">
        <v>25</v>
      </c>
      <c r="F21" s="56" t="s">
        <v>19</v>
      </c>
      <c r="G21" s="254">
        <v>7857</v>
      </c>
      <c r="H21" s="254"/>
      <c r="I21" s="254">
        <f t="shared" ref="I21:I27" si="4">G21+H21</f>
        <v>7857</v>
      </c>
      <c r="J21" s="254">
        <v>8098</v>
      </c>
      <c r="K21" s="254">
        <v>-241</v>
      </c>
      <c r="L21" s="254">
        <f t="shared" ref="L21:L27" si="5">J21+K21</f>
        <v>7857</v>
      </c>
      <c r="M21" s="254">
        <v>8098</v>
      </c>
      <c r="N21" s="254">
        <v>-241</v>
      </c>
      <c r="O21" s="254">
        <f t="shared" ref="O21:O27" si="6">M21+N21</f>
        <v>7857</v>
      </c>
    </row>
    <row r="22" spans="2:15" s="32" customFormat="1" ht="91.5" customHeight="1" x14ac:dyDescent="0.25">
      <c r="B22" s="285" t="s">
        <v>26</v>
      </c>
      <c r="C22" s="142" t="s">
        <v>12</v>
      </c>
      <c r="D22" s="139" t="s">
        <v>22</v>
      </c>
      <c r="E22" s="147" t="s">
        <v>27</v>
      </c>
      <c r="F22" s="56" t="s">
        <v>19</v>
      </c>
      <c r="G22" s="254">
        <v>5233</v>
      </c>
      <c r="H22" s="254"/>
      <c r="I22" s="254">
        <f t="shared" si="4"/>
        <v>5233</v>
      </c>
      <c r="J22" s="254">
        <v>5394</v>
      </c>
      <c r="K22" s="254">
        <v>-161</v>
      </c>
      <c r="L22" s="254">
        <f t="shared" si="5"/>
        <v>5233</v>
      </c>
      <c r="M22" s="254">
        <v>5394</v>
      </c>
      <c r="N22" s="254">
        <v>-161</v>
      </c>
      <c r="O22" s="254">
        <f t="shared" si="6"/>
        <v>5233</v>
      </c>
    </row>
    <row r="23" spans="2:15" s="32" customFormat="1" ht="7.5" hidden="1" customHeight="1" x14ac:dyDescent="0.25">
      <c r="B23" s="285" t="s">
        <v>28</v>
      </c>
      <c r="C23" s="142" t="s">
        <v>12</v>
      </c>
      <c r="D23" s="139" t="s">
        <v>22</v>
      </c>
      <c r="E23" s="147" t="s">
        <v>29</v>
      </c>
      <c r="F23" s="56" t="s">
        <v>30</v>
      </c>
      <c r="G23" s="254"/>
      <c r="H23" s="254"/>
      <c r="I23" s="254">
        <f t="shared" si="4"/>
        <v>0</v>
      </c>
      <c r="J23" s="254"/>
      <c r="K23" s="254"/>
      <c r="L23" s="254">
        <f t="shared" si="5"/>
        <v>0</v>
      </c>
      <c r="M23" s="254"/>
      <c r="N23" s="254"/>
      <c r="O23" s="254">
        <f t="shared" si="6"/>
        <v>0</v>
      </c>
    </row>
    <row r="24" spans="2:15" s="32" customFormat="1" ht="69" customHeight="1" x14ac:dyDescent="0.25">
      <c r="B24" s="285" t="s">
        <v>31</v>
      </c>
      <c r="C24" s="142" t="s">
        <v>12</v>
      </c>
      <c r="D24" s="139" t="s">
        <v>22</v>
      </c>
      <c r="E24" s="147" t="s">
        <v>32</v>
      </c>
      <c r="F24" s="56" t="s">
        <v>19</v>
      </c>
      <c r="G24" s="254">
        <v>79595</v>
      </c>
      <c r="H24" s="254"/>
      <c r="I24" s="254">
        <f t="shared" si="4"/>
        <v>79595</v>
      </c>
      <c r="J24" s="254">
        <v>81115</v>
      </c>
      <c r="K24" s="254">
        <v>-1511</v>
      </c>
      <c r="L24" s="254">
        <f t="shared" si="5"/>
        <v>79604</v>
      </c>
      <c r="M24" s="254">
        <v>81151</v>
      </c>
      <c r="N24" s="254">
        <v>-1512</v>
      </c>
      <c r="O24" s="254">
        <f t="shared" si="6"/>
        <v>79639</v>
      </c>
    </row>
    <row r="25" spans="2:15" s="32" customFormat="1" ht="47.25" x14ac:dyDescent="0.25">
      <c r="B25" s="285" t="s">
        <v>33</v>
      </c>
      <c r="C25" s="142" t="s">
        <v>12</v>
      </c>
      <c r="D25" s="139" t="s">
        <v>22</v>
      </c>
      <c r="E25" s="147" t="s">
        <v>32</v>
      </c>
      <c r="F25" s="56" t="s">
        <v>30</v>
      </c>
      <c r="G25" s="254">
        <v>8199</v>
      </c>
      <c r="H25" s="254"/>
      <c r="I25" s="254">
        <f t="shared" si="4"/>
        <v>8199</v>
      </c>
      <c r="J25" s="254">
        <v>8199</v>
      </c>
      <c r="K25" s="254"/>
      <c r="L25" s="254">
        <f t="shared" si="5"/>
        <v>8199</v>
      </c>
      <c r="M25" s="254">
        <v>8199</v>
      </c>
      <c r="N25" s="254"/>
      <c r="O25" s="254">
        <f t="shared" si="6"/>
        <v>8199</v>
      </c>
    </row>
    <row r="26" spans="2:15" s="32" customFormat="1" ht="31.5" x14ac:dyDescent="0.25">
      <c r="B26" s="285" t="s">
        <v>34</v>
      </c>
      <c r="C26" s="142" t="s">
        <v>12</v>
      </c>
      <c r="D26" s="139" t="s">
        <v>22</v>
      </c>
      <c r="E26" s="147" t="s">
        <v>32</v>
      </c>
      <c r="F26" s="56" t="s">
        <v>35</v>
      </c>
      <c r="G26" s="254">
        <v>40</v>
      </c>
      <c r="H26" s="254">
        <v>40</v>
      </c>
      <c r="I26" s="254">
        <f t="shared" si="4"/>
        <v>80</v>
      </c>
      <c r="J26" s="254">
        <v>40</v>
      </c>
      <c r="K26" s="254">
        <v>40</v>
      </c>
      <c r="L26" s="254">
        <f t="shared" si="5"/>
        <v>80</v>
      </c>
      <c r="M26" s="254">
        <v>40</v>
      </c>
      <c r="N26" s="254">
        <v>40</v>
      </c>
      <c r="O26" s="254">
        <f t="shared" si="6"/>
        <v>80</v>
      </c>
    </row>
    <row r="27" spans="2:15" s="32" customFormat="1" ht="53.25" customHeight="1" thickBot="1" x14ac:dyDescent="0.3">
      <c r="B27" s="285" t="s">
        <v>36</v>
      </c>
      <c r="C27" s="143" t="s">
        <v>12</v>
      </c>
      <c r="D27" s="139" t="s">
        <v>22</v>
      </c>
      <c r="E27" s="147" t="s">
        <v>37</v>
      </c>
      <c r="F27" s="56" t="s">
        <v>30</v>
      </c>
      <c r="G27" s="254">
        <v>1050</v>
      </c>
      <c r="H27" s="254"/>
      <c r="I27" s="254">
        <f t="shared" si="4"/>
        <v>1050</v>
      </c>
      <c r="J27" s="254">
        <v>1050</v>
      </c>
      <c r="K27" s="254"/>
      <c r="L27" s="254">
        <f t="shared" si="5"/>
        <v>1050</v>
      </c>
      <c r="M27" s="254">
        <v>1050</v>
      </c>
      <c r="N27" s="254"/>
      <c r="O27" s="254">
        <f t="shared" si="6"/>
        <v>1050</v>
      </c>
    </row>
    <row r="28" spans="2:15" ht="58.15" customHeight="1" thickBot="1" x14ac:dyDescent="0.3">
      <c r="B28" s="286" t="s">
        <v>38</v>
      </c>
      <c r="C28" s="57" t="s">
        <v>12</v>
      </c>
      <c r="D28" s="59" t="s">
        <v>39</v>
      </c>
      <c r="E28" s="58"/>
      <c r="F28" s="58"/>
      <c r="G28" s="255">
        <f t="shared" ref="G28:O28" si="7">G29+G33+G41+G49+G61+G71+G81+G91</f>
        <v>1116697</v>
      </c>
      <c r="H28" s="255">
        <f t="shared" si="7"/>
        <v>0</v>
      </c>
      <c r="I28" s="255">
        <f t="shared" si="7"/>
        <v>1116697</v>
      </c>
      <c r="J28" s="255">
        <f t="shared" si="7"/>
        <v>1144011</v>
      </c>
      <c r="K28" s="255">
        <f t="shared" si="7"/>
        <v>-25686</v>
      </c>
      <c r="L28" s="255">
        <f t="shared" si="7"/>
        <v>1118325</v>
      </c>
      <c r="M28" s="255">
        <f t="shared" si="7"/>
        <v>1148398</v>
      </c>
      <c r="N28" s="255">
        <f t="shared" si="7"/>
        <v>-25826</v>
      </c>
      <c r="O28" s="255">
        <f t="shared" si="7"/>
        <v>1122572</v>
      </c>
    </row>
    <row r="29" spans="2:15" ht="51" customHeight="1" x14ac:dyDescent="0.25">
      <c r="B29" s="208" t="s">
        <v>40</v>
      </c>
      <c r="C29" s="140" t="s">
        <v>12</v>
      </c>
      <c r="D29" s="139" t="s">
        <v>39</v>
      </c>
      <c r="E29" s="149" t="s">
        <v>12</v>
      </c>
      <c r="F29" s="51"/>
      <c r="G29" s="252">
        <f t="shared" ref="G29:O31" si="8">G30</f>
        <v>21403</v>
      </c>
      <c r="H29" s="252">
        <f t="shared" si="8"/>
        <v>0</v>
      </c>
      <c r="I29" s="252">
        <f t="shared" si="8"/>
        <v>21403</v>
      </c>
      <c r="J29" s="252">
        <f t="shared" si="8"/>
        <v>21991</v>
      </c>
      <c r="K29" s="252">
        <f t="shared" si="8"/>
        <v>-588</v>
      </c>
      <c r="L29" s="252">
        <f t="shared" si="8"/>
        <v>21403</v>
      </c>
      <c r="M29" s="252">
        <f t="shared" si="8"/>
        <v>21991</v>
      </c>
      <c r="N29" s="252">
        <f t="shared" si="8"/>
        <v>-588</v>
      </c>
      <c r="O29" s="252">
        <f t="shared" si="8"/>
        <v>21403</v>
      </c>
    </row>
    <row r="30" spans="2:15" ht="15.75" x14ac:dyDescent="0.25">
      <c r="B30" s="208" t="s">
        <v>41</v>
      </c>
      <c r="C30" s="142" t="s">
        <v>12</v>
      </c>
      <c r="D30" s="139" t="s">
        <v>39</v>
      </c>
      <c r="E30" s="149" t="s">
        <v>42</v>
      </c>
      <c r="F30" s="55"/>
      <c r="G30" s="254">
        <f t="shared" si="8"/>
        <v>21403</v>
      </c>
      <c r="H30" s="254">
        <f t="shared" si="8"/>
        <v>0</v>
      </c>
      <c r="I30" s="254">
        <f t="shared" si="8"/>
        <v>21403</v>
      </c>
      <c r="J30" s="254">
        <f t="shared" si="8"/>
        <v>21991</v>
      </c>
      <c r="K30" s="254">
        <f t="shared" si="8"/>
        <v>-588</v>
      </c>
      <c r="L30" s="254">
        <f t="shared" si="8"/>
        <v>21403</v>
      </c>
      <c r="M30" s="254">
        <f t="shared" si="8"/>
        <v>21991</v>
      </c>
      <c r="N30" s="254">
        <f t="shared" si="8"/>
        <v>-588</v>
      </c>
      <c r="O30" s="254">
        <f t="shared" si="8"/>
        <v>21403</v>
      </c>
    </row>
    <row r="31" spans="2:15" ht="47.25" x14ac:dyDescent="0.25">
      <c r="B31" s="285" t="s">
        <v>43</v>
      </c>
      <c r="C31" s="142" t="s">
        <v>12</v>
      </c>
      <c r="D31" s="139" t="s">
        <v>39</v>
      </c>
      <c r="E31" s="149" t="s">
        <v>44</v>
      </c>
      <c r="F31" s="55"/>
      <c r="G31" s="253">
        <f t="shared" si="8"/>
        <v>21403</v>
      </c>
      <c r="H31" s="253">
        <f t="shared" si="8"/>
        <v>0</v>
      </c>
      <c r="I31" s="253">
        <f t="shared" si="8"/>
        <v>21403</v>
      </c>
      <c r="J31" s="253">
        <f t="shared" si="8"/>
        <v>21991</v>
      </c>
      <c r="K31" s="253">
        <f t="shared" si="8"/>
        <v>-588</v>
      </c>
      <c r="L31" s="253">
        <f t="shared" si="8"/>
        <v>21403</v>
      </c>
      <c r="M31" s="253">
        <f t="shared" si="8"/>
        <v>21991</v>
      </c>
      <c r="N31" s="253">
        <f t="shared" si="8"/>
        <v>-588</v>
      </c>
      <c r="O31" s="253">
        <f t="shared" si="8"/>
        <v>21403</v>
      </c>
    </row>
    <row r="32" spans="2:15" ht="47.25" x14ac:dyDescent="0.25">
      <c r="B32" s="285" t="s">
        <v>45</v>
      </c>
      <c r="C32" s="142" t="s">
        <v>12</v>
      </c>
      <c r="D32" s="139" t="s">
        <v>39</v>
      </c>
      <c r="E32" s="149" t="s">
        <v>46</v>
      </c>
      <c r="F32" s="56" t="s">
        <v>47</v>
      </c>
      <c r="G32" s="254">
        <v>21403</v>
      </c>
      <c r="H32" s="254"/>
      <c r="I32" s="254">
        <f>G32+H32</f>
        <v>21403</v>
      </c>
      <c r="J32" s="254">
        <v>21991</v>
      </c>
      <c r="K32" s="254">
        <v>-588</v>
      </c>
      <c r="L32" s="254">
        <f>J32+K32</f>
        <v>21403</v>
      </c>
      <c r="M32" s="254">
        <v>21991</v>
      </c>
      <c r="N32" s="254">
        <v>-588</v>
      </c>
      <c r="O32" s="254">
        <f>M32+N32</f>
        <v>21403</v>
      </c>
    </row>
    <row r="33" spans="2:15" ht="31.5" x14ac:dyDescent="0.25">
      <c r="B33" s="285" t="s">
        <v>48</v>
      </c>
      <c r="C33" s="142" t="s">
        <v>12</v>
      </c>
      <c r="D33" s="139" t="s">
        <v>39</v>
      </c>
      <c r="E33" s="149" t="s">
        <v>13</v>
      </c>
      <c r="F33" s="55"/>
      <c r="G33" s="253">
        <f t="shared" ref="G33:O33" si="9">G34</f>
        <v>40158</v>
      </c>
      <c r="H33" s="253">
        <f t="shared" si="9"/>
        <v>0</v>
      </c>
      <c r="I33" s="253">
        <f t="shared" si="9"/>
        <v>40158</v>
      </c>
      <c r="J33" s="253">
        <f t="shared" si="9"/>
        <v>41322</v>
      </c>
      <c r="K33" s="253">
        <f t="shared" si="9"/>
        <v>-1061</v>
      </c>
      <c r="L33" s="253">
        <f t="shared" si="9"/>
        <v>40261</v>
      </c>
      <c r="M33" s="253">
        <f t="shared" si="9"/>
        <v>41581</v>
      </c>
      <c r="N33" s="253">
        <f t="shared" si="9"/>
        <v>-1079</v>
      </c>
      <c r="O33" s="253">
        <f t="shared" si="9"/>
        <v>40502</v>
      </c>
    </row>
    <row r="34" spans="2:15" ht="15.75" x14ac:dyDescent="0.25">
      <c r="B34" s="285" t="s">
        <v>49</v>
      </c>
      <c r="C34" s="142" t="s">
        <v>12</v>
      </c>
      <c r="D34" s="139" t="s">
        <v>39</v>
      </c>
      <c r="E34" s="149" t="s">
        <v>50</v>
      </c>
      <c r="F34" s="55"/>
      <c r="G34" s="253">
        <f t="shared" ref="G34:O34" si="10">G35+G39</f>
        <v>40158</v>
      </c>
      <c r="H34" s="253">
        <f t="shared" si="10"/>
        <v>0</v>
      </c>
      <c r="I34" s="253">
        <f t="shared" si="10"/>
        <v>40158</v>
      </c>
      <c r="J34" s="253">
        <f t="shared" si="10"/>
        <v>41322</v>
      </c>
      <c r="K34" s="253">
        <f t="shared" si="10"/>
        <v>-1061</v>
      </c>
      <c r="L34" s="253">
        <f t="shared" si="10"/>
        <v>40261</v>
      </c>
      <c r="M34" s="253">
        <f t="shared" si="10"/>
        <v>41581</v>
      </c>
      <c r="N34" s="253">
        <f t="shared" si="10"/>
        <v>-1079</v>
      </c>
      <c r="O34" s="253">
        <f t="shared" si="10"/>
        <v>40502</v>
      </c>
    </row>
    <row r="35" spans="2:15" ht="31.5" x14ac:dyDescent="0.25">
      <c r="B35" s="285" t="s">
        <v>51</v>
      </c>
      <c r="C35" s="142" t="s">
        <v>12</v>
      </c>
      <c r="D35" s="139" t="s">
        <v>39</v>
      </c>
      <c r="E35" s="149" t="s">
        <v>52</v>
      </c>
      <c r="F35" s="55"/>
      <c r="G35" s="253">
        <f t="shared" ref="G35:O35" si="11">G36+G37+G38</f>
        <v>37633</v>
      </c>
      <c r="H35" s="253">
        <f t="shared" si="11"/>
        <v>0</v>
      </c>
      <c r="I35" s="253">
        <f t="shared" si="11"/>
        <v>37633</v>
      </c>
      <c r="J35" s="253">
        <f t="shared" si="11"/>
        <v>38719</v>
      </c>
      <c r="K35" s="253">
        <f t="shared" si="11"/>
        <v>-983</v>
      </c>
      <c r="L35" s="253">
        <f t="shared" si="11"/>
        <v>37736</v>
      </c>
      <c r="M35" s="253">
        <f t="shared" si="11"/>
        <v>38978</v>
      </c>
      <c r="N35" s="253">
        <f t="shared" si="11"/>
        <v>-1001</v>
      </c>
      <c r="O35" s="253">
        <f t="shared" si="11"/>
        <v>37977</v>
      </c>
    </row>
    <row r="36" spans="2:15" ht="63" x14ac:dyDescent="0.25">
      <c r="B36" s="285" t="s">
        <v>31</v>
      </c>
      <c r="C36" s="142" t="s">
        <v>12</v>
      </c>
      <c r="D36" s="139" t="s">
        <v>39</v>
      </c>
      <c r="E36" s="149" t="s">
        <v>53</v>
      </c>
      <c r="F36" s="56" t="s">
        <v>19</v>
      </c>
      <c r="G36" s="254">
        <v>33789</v>
      </c>
      <c r="H36" s="254"/>
      <c r="I36" s="254">
        <f>G36+H36</f>
        <v>33789</v>
      </c>
      <c r="J36" s="254">
        <v>34875</v>
      </c>
      <c r="K36" s="254">
        <v>-1023</v>
      </c>
      <c r="L36" s="254">
        <f>J36+K36</f>
        <v>33852</v>
      </c>
      <c r="M36" s="254">
        <v>35134</v>
      </c>
      <c r="N36" s="254">
        <v>-1031</v>
      </c>
      <c r="O36" s="254">
        <f>M36+N36</f>
        <v>34103</v>
      </c>
    </row>
    <row r="37" spans="2:15" ht="47.25" x14ac:dyDescent="0.25">
      <c r="B37" s="285" t="s">
        <v>33</v>
      </c>
      <c r="C37" s="142" t="s">
        <v>12</v>
      </c>
      <c r="D37" s="139" t="s">
        <v>39</v>
      </c>
      <c r="E37" s="149" t="s">
        <v>53</v>
      </c>
      <c r="F37" s="56" t="s">
        <v>30</v>
      </c>
      <c r="G37" s="254">
        <v>3574</v>
      </c>
      <c r="H37" s="254"/>
      <c r="I37" s="254">
        <f>G37+H37</f>
        <v>3574</v>
      </c>
      <c r="J37" s="254">
        <v>3574</v>
      </c>
      <c r="K37" s="254"/>
      <c r="L37" s="254">
        <f>J37+K37</f>
        <v>3574</v>
      </c>
      <c r="M37" s="254">
        <v>3574</v>
      </c>
      <c r="N37" s="254"/>
      <c r="O37" s="254">
        <f>M37+N37</f>
        <v>3574</v>
      </c>
    </row>
    <row r="38" spans="2:15" ht="31.5" x14ac:dyDescent="0.25">
      <c r="B38" s="285" t="s">
        <v>34</v>
      </c>
      <c r="C38" s="142" t="s">
        <v>12</v>
      </c>
      <c r="D38" s="139" t="s">
        <v>39</v>
      </c>
      <c r="E38" s="149" t="s">
        <v>53</v>
      </c>
      <c r="F38" s="56" t="s">
        <v>35</v>
      </c>
      <c r="G38" s="254">
        <v>270</v>
      </c>
      <c r="H38" s="254"/>
      <c r="I38" s="254">
        <f>G38+H38</f>
        <v>270</v>
      </c>
      <c r="J38" s="254">
        <v>270</v>
      </c>
      <c r="K38" s="254">
        <v>40</v>
      </c>
      <c r="L38" s="254">
        <f>J38+K38</f>
        <v>310</v>
      </c>
      <c r="M38" s="254">
        <v>270</v>
      </c>
      <c r="N38" s="254">
        <v>30</v>
      </c>
      <c r="O38" s="254">
        <f>M38+N38</f>
        <v>300</v>
      </c>
    </row>
    <row r="39" spans="2:15" ht="31.5" x14ac:dyDescent="0.25">
      <c r="B39" s="285" t="s">
        <v>54</v>
      </c>
      <c r="C39" s="142" t="s">
        <v>12</v>
      </c>
      <c r="D39" s="139" t="s">
        <v>39</v>
      </c>
      <c r="E39" s="149" t="s">
        <v>55</v>
      </c>
      <c r="F39" s="55"/>
      <c r="G39" s="253">
        <f t="shared" ref="G39:O39" si="12">G40</f>
        <v>2525</v>
      </c>
      <c r="H39" s="253">
        <f t="shared" si="12"/>
        <v>0</v>
      </c>
      <c r="I39" s="253">
        <f t="shared" si="12"/>
        <v>2525</v>
      </c>
      <c r="J39" s="253">
        <f t="shared" si="12"/>
        <v>2603</v>
      </c>
      <c r="K39" s="253">
        <f t="shared" si="12"/>
        <v>-78</v>
      </c>
      <c r="L39" s="253">
        <f t="shared" si="12"/>
        <v>2525</v>
      </c>
      <c r="M39" s="253">
        <f t="shared" si="12"/>
        <v>2603</v>
      </c>
      <c r="N39" s="253">
        <f t="shared" si="12"/>
        <v>-78</v>
      </c>
      <c r="O39" s="253">
        <f t="shared" si="12"/>
        <v>2525</v>
      </c>
    </row>
    <row r="40" spans="2:15" ht="63" x14ac:dyDescent="0.25">
      <c r="B40" s="285" t="s">
        <v>56</v>
      </c>
      <c r="C40" s="142" t="s">
        <v>12</v>
      </c>
      <c r="D40" s="139" t="s">
        <v>39</v>
      </c>
      <c r="E40" s="149" t="s">
        <v>57</v>
      </c>
      <c r="F40" s="56" t="s">
        <v>19</v>
      </c>
      <c r="G40" s="254">
        <v>2525</v>
      </c>
      <c r="H40" s="254"/>
      <c r="I40" s="254">
        <f>G40+H40</f>
        <v>2525</v>
      </c>
      <c r="J40" s="254">
        <v>2603</v>
      </c>
      <c r="K40" s="254">
        <v>-78</v>
      </c>
      <c r="L40" s="254">
        <f>J40+K40</f>
        <v>2525</v>
      </c>
      <c r="M40" s="254">
        <v>2603</v>
      </c>
      <c r="N40" s="254">
        <v>-78</v>
      </c>
      <c r="O40" s="254">
        <f>M40+N40</f>
        <v>2525</v>
      </c>
    </row>
    <row r="41" spans="2:15" ht="31.5" x14ac:dyDescent="0.25">
      <c r="B41" s="285" t="s">
        <v>58</v>
      </c>
      <c r="C41" s="142" t="s">
        <v>12</v>
      </c>
      <c r="D41" s="139" t="s">
        <v>39</v>
      </c>
      <c r="E41" s="149" t="s">
        <v>22</v>
      </c>
      <c r="F41" s="55"/>
      <c r="G41" s="253">
        <f t="shared" ref="G41:O41" si="13">G42</f>
        <v>68382</v>
      </c>
      <c r="H41" s="253">
        <f t="shared" si="13"/>
        <v>0</v>
      </c>
      <c r="I41" s="253">
        <f t="shared" si="13"/>
        <v>68382</v>
      </c>
      <c r="J41" s="253">
        <f t="shared" si="13"/>
        <v>70373</v>
      </c>
      <c r="K41" s="253">
        <f t="shared" si="13"/>
        <v>-1865</v>
      </c>
      <c r="L41" s="253">
        <f t="shared" si="13"/>
        <v>68508</v>
      </c>
      <c r="M41" s="253">
        <f t="shared" si="13"/>
        <v>70896</v>
      </c>
      <c r="N41" s="253">
        <f t="shared" si="13"/>
        <v>-1880</v>
      </c>
      <c r="O41" s="253">
        <f t="shared" si="13"/>
        <v>69016</v>
      </c>
    </row>
    <row r="42" spans="2:15" ht="15.75" x14ac:dyDescent="0.25">
      <c r="B42" s="285" t="s">
        <v>59</v>
      </c>
      <c r="C42" s="142" t="s">
        <v>12</v>
      </c>
      <c r="D42" s="139" t="s">
        <v>39</v>
      </c>
      <c r="E42" s="149" t="s">
        <v>60</v>
      </c>
      <c r="F42" s="55"/>
      <c r="G42" s="253">
        <f t="shared" ref="G42:O42" si="14">G43+G47</f>
        <v>68382</v>
      </c>
      <c r="H42" s="253">
        <f t="shared" si="14"/>
        <v>0</v>
      </c>
      <c r="I42" s="253">
        <f t="shared" si="14"/>
        <v>68382</v>
      </c>
      <c r="J42" s="253">
        <f t="shared" si="14"/>
        <v>70373</v>
      </c>
      <c r="K42" s="253">
        <f t="shared" si="14"/>
        <v>-1865</v>
      </c>
      <c r="L42" s="253">
        <f t="shared" si="14"/>
        <v>68508</v>
      </c>
      <c r="M42" s="253">
        <f t="shared" si="14"/>
        <v>70896</v>
      </c>
      <c r="N42" s="253">
        <f t="shared" si="14"/>
        <v>-1880</v>
      </c>
      <c r="O42" s="253">
        <f t="shared" si="14"/>
        <v>69016</v>
      </c>
    </row>
    <row r="43" spans="2:15" ht="31.5" x14ac:dyDescent="0.25">
      <c r="B43" s="285" t="s">
        <v>51</v>
      </c>
      <c r="C43" s="142" t="s">
        <v>12</v>
      </c>
      <c r="D43" s="139" t="s">
        <v>39</v>
      </c>
      <c r="E43" s="149" t="s">
        <v>61</v>
      </c>
      <c r="F43" s="55"/>
      <c r="G43" s="253">
        <f t="shared" ref="G43:O43" si="15">G44+G45+G46</f>
        <v>65857</v>
      </c>
      <c r="H43" s="253">
        <f t="shared" si="15"/>
        <v>0</v>
      </c>
      <c r="I43" s="253">
        <f t="shared" si="15"/>
        <v>65857</v>
      </c>
      <c r="J43" s="253">
        <f t="shared" si="15"/>
        <v>67770</v>
      </c>
      <c r="K43" s="253">
        <f t="shared" si="15"/>
        <v>-1787</v>
      </c>
      <c r="L43" s="253">
        <f t="shared" si="15"/>
        <v>65983</v>
      </c>
      <c r="M43" s="253">
        <f t="shared" si="15"/>
        <v>68293</v>
      </c>
      <c r="N43" s="253">
        <f t="shared" si="15"/>
        <v>-1802</v>
      </c>
      <c r="O43" s="253">
        <f t="shared" si="15"/>
        <v>66491</v>
      </c>
    </row>
    <row r="44" spans="2:15" ht="63" x14ac:dyDescent="0.25">
      <c r="B44" s="285" t="s">
        <v>31</v>
      </c>
      <c r="C44" s="142" t="s">
        <v>12</v>
      </c>
      <c r="D44" s="139" t="s">
        <v>39</v>
      </c>
      <c r="E44" s="149" t="s">
        <v>62</v>
      </c>
      <c r="F44" s="56" t="s">
        <v>19</v>
      </c>
      <c r="G44" s="254">
        <v>58845</v>
      </c>
      <c r="H44" s="254"/>
      <c r="I44" s="254">
        <f>G44+H44</f>
        <v>58845</v>
      </c>
      <c r="J44" s="254">
        <v>60758</v>
      </c>
      <c r="K44" s="254">
        <v>-1787</v>
      </c>
      <c r="L44" s="254">
        <f>J44+K44</f>
        <v>58971</v>
      </c>
      <c r="M44" s="254">
        <v>61281</v>
      </c>
      <c r="N44" s="254">
        <v>-1802</v>
      </c>
      <c r="O44" s="254">
        <f>M44+N44</f>
        <v>59479</v>
      </c>
    </row>
    <row r="45" spans="2:15" ht="47.25" x14ac:dyDescent="0.25">
      <c r="B45" s="285" t="s">
        <v>33</v>
      </c>
      <c r="C45" s="142" t="s">
        <v>12</v>
      </c>
      <c r="D45" s="139" t="s">
        <v>39</v>
      </c>
      <c r="E45" s="149" t="s">
        <v>62</v>
      </c>
      <c r="F45" s="56" t="s">
        <v>30</v>
      </c>
      <c r="G45" s="254">
        <v>6241</v>
      </c>
      <c r="H45" s="254"/>
      <c r="I45" s="254">
        <f>G45+H45</f>
        <v>6241</v>
      </c>
      <c r="J45" s="254">
        <v>6241</v>
      </c>
      <c r="K45" s="254"/>
      <c r="L45" s="254">
        <f>J45+K45</f>
        <v>6241</v>
      </c>
      <c r="M45" s="254">
        <v>6241</v>
      </c>
      <c r="N45" s="254"/>
      <c r="O45" s="254">
        <f>M45+N45</f>
        <v>6241</v>
      </c>
    </row>
    <row r="46" spans="2:15" ht="31.5" x14ac:dyDescent="0.25">
      <c r="B46" s="285" t="s">
        <v>34</v>
      </c>
      <c r="C46" s="142" t="s">
        <v>12</v>
      </c>
      <c r="D46" s="139" t="s">
        <v>39</v>
      </c>
      <c r="E46" s="149" t="s">
        <v>62</v>
      </c>
      <c r="F46" s="56" t="s">
        <v>35</v>
      </c>
      <c r="G46" s="254">
        <v>771</v>
      </c>
      <c r="H46" s="254"/>
      <c r="I46" s="254">
        <f>G46+H46</f>
        <v>771</v>
      </c>
      <c r="J46" s="254">
        <v>771</v>
      </c>
      <c r="K46" s="254"/>
      <c r="L46" s="254">
        <f>J46+K46</f>
        <v>771</v>
      </c>
      <c r="M46" s="254">
        <v>771</v>
      </c>
      <c r="N46" s="254"/>
      <c r="O46" s="254">
        <f>M46+N46</f>
        <v>771</v>
      </c>
    </row>
    <row r="47" spans="2:15" ht="31.5" x14ac:dyDescent="0.25">
      <c r="B47" s="208" t="s">
        <v>54</v>
      </c>
      <c r="C47" s="142" t="s">
        <v>12</v>
      </c>
      <c r="D47" s="139" t="s">
        <v>39</v>
      </c>
      <c r="E47" s="149" t="s">
        <v>63</v>
      </c>
      <c r="F47" s="55"/>
      <c r="G47" s="253">
        <f t="shared" ref="G47:O47" si="16">G48</f>
        <v>2525</v>
      </c>
      <c r="H47" s="253">
        <f t="shared" si="16"/>
        <v>0</v>
      </c>
      <c r="I47" s="253">
        <f t="shared" si="16"/>
        <v>2525</v>
      </c>
      <c r="J47" s="253">
        <f t="shared" si="16"/>
        <v>2603</v>
      </c>
      <c r="K47" s="253">
        <f t="shared" si="16"/>
        <v>-78</v>
      </c>
      <c r="L47" s="253">
        <f t="shared" si="16"/>
        <v>2525</v>
      </c>
      <c r="M47" s="253">
        <f t="shared" si="16"/>
        <v>2603</v>
      </c>
      <c r="N47" s="253">
        <f t="shared" si="16"/>
        <v>-78</v>
      </c>
      <c r="O47" s="253">
        <f t="shared" si="16"/>
        <v>2525</v>
      </c>
    </row>
    <row r="48" spans="2:15" ht="63" x14ac:dyDescent="0.25">
      <c r="B48" s="285" t="s">
        <v>56</v>
      </c>
      <c r="C48" s="142" t="s">
        <v>12</v>
      </c>
      <c r="D48" s="139" t="s">
        <v>39</v>
      </c>
      <c r="E48" s="149" t="s">
        <v>64</v>
      </c>
      <c r="F48" s="56" t="s">
        <v>19</v>
      </c>
      <c r="G48" s="254">
        <v>2525</v>
      </c>
      <c r="H48" s="254"/>
      <c r="I48" s="254">
        <f>G48+H48</f>
        <v>2525</v>
      </c>
      <c r="J48" s="254">
        <v>2603</v>
      </c>
      <c r="K48" s="254">
        <v>-78</v>
      </c>
      <c r="L48" s="254">
        <f>J48+K48</f>
        <v>2525</v>
      </c>
      <c r="M48" s="254">
        <v>2603</v>
      </c>
      <c r="N48" s="254">
        <v>-78</v>
      </c>
      <c r="O48" s="254">
        <f>M48+N48</f>
        <v>2525</v>
      </c>
    </row>
    <row r="49" spans="2:15" ht="47.25" x14ac:dyDescent="0.25">
      <c r="B49" s="285" t="s">
        <v>65</v>
      </c>
      <c r="C49" s="142" t="s">
        <v>12</v>
      </c>
      <c r="D49" s="139" t="s">
        <v>39</v>
      </c>
      <c r="E49" s="149" t="s">
        <v>66</v>
      </c>
      <c r="F49" s="55"/>
      <c r="G49" s="253">
        <f t="shared" ref="G49:O49" si="17">G50+G54</f>
        <v>109738</v>
      </c>
      <c r="H49" s="253">
        <f t="shared" si="17"/>
        <v>0</v>
      </c>
      <c r="I49" s="253">
        <f t="shared" si="17"/>
        <v>109738</v>
      </c>
      <c r="J49" s="253">
        <f t="shared" si="17"/>
        <v>112953</v>
      </c>
      <c r="K49" s="253">
        <f t="shared" si="17"/>
        <v>-3162</v>
      </c>
      <c r="L49" s="253">
        <f t="shared" si="17"/>
        <v>109791</v>
      </c>
      <c r="M49" s="253">
        <f t="shared" si="17"/>
        <v>113178</v>
      </c>
      <c r="N49" s="253">
        <f t="shared" si="17"/>
        <v>-3168</v>
      </c>
      <c r="O49" s="253">
        <f t="shared" si="17"/>
        <v>110010</v>
      </c>
    </row>
    <row r="50" spans="2:15" ht="31.5" x14ac:dyDescent="0.25">
      <c r="B50" s="285" t="s">
        <v>67</v>
      </c>
      <c r="C50" s="142" t="s">
        <v>12</v>
      </c>
      <c r="D50" s="139" t="s">
        <v>39</v>
      </c>
      <c r="E50" s="149" t="s">
        <v>68</v>
      </c>
      <c r="F50" s="55"/>
      <c r="G50" s="253">
        <f t="shared" ref="G50:O50" si="18">G51</f>
        <v>200</v>
      </c>
      <c r="H50" s="253">
        <f t="shared" si="18"/>
        <v>0</v>
      </c>
      <c r="I50" s="253">
        <f t="shared" si="18"/>
        <v>200</v>
      </c>
      <c r="J50" s="253">
        <f t="shared" si="18"/>
        <v>200</v>
      </c>
      <c r="K50" s="253">
        <f t="shared" si="18"/>
        <v>0</v>
      </c>
      <c r="L50" s="253">
        <f t="shared" si="18"/>
        <v>200</v>
      </c>
      <c r="M50" s="253">
        <f t="shared" si="18"/>
        <v>200</v>
      </c>
      <c r="N50" s="253">
        <f t="shared" si="18"/>
        <v>0</v>
      </c>
      <c r="O50" s="253">
        <f t="shared" si="18"/>
        <v>200</v>
      </c>
    </row>
    <row r="51" spans="2:15" ht="31.5" x14ac:dyDescent="0.25">
      <c r="B51" s="285" t="s">
        <v>69</v>
      </c>
      <c r="C51" s="142" t="s">
        <v>12</v>
      </c>
      <c r="D51" s="139" t="s">
        <v>39</v>
      </c>
      <c r="E51" s="149" t="s">
        <v>70</v>
      </c>
      <c r="F51" s="55"/>
      <c r="G51" s="253">
        <f t="shared" ref="G51:O51" si="19">G52+G53</f>
        <v>200</v>
      </c>
      <c r="H51" s="253">
        <f t="shared" si="19"/>
        <v>0</v>
      </c>
      <c r="I51" s="253">
        <f t="shared" si="19"/>
        <v>200</v>
      </c>
      <c r="J51" s="253">
        <f t="shared" si="19"/>
        <v>200</v>
      </c>
      <c r="K51" s="253">
        <f t="shared" si="19"/>
        <v>0</v>
      </c>
      <c r="L51" s="253">
        <f t="shared" si="19"/>
        <v>200</v>
      </c>
      <c r="M51" s="253">
        <f t="shared" si="19"/>
        <v>200</v>
      </c>
      <c r="N51" s="253">
        <f t="shared" si="19"/>
        <v>0</v>
      </c>
      <c r="O51" s="253">
        <f t="shared" si="19"/>
        <v>200</v>
      </c>
    </row>
    <row r="52" spans="2:15" ht="63" x14ac:dyDescent="0.25">
      <c r="B52" s="285" t="s">
        <v>71</v>
      </c>
      <c r="C52" s="142" t="s">
        <v>12</v>
      </c>
      <c r="D52" s="139" t="s">
        <v>39</v>
      </c>
      <c r="E52" s="149" t="s">
        <v>72</v>
      </c>
      <c r="F52" s="56" t="s">
        <v>19</v>
      </c>
      <c r="G52" s="254">
        <v>11</v>
      </c>
      <c r="H52" s="254"/>
      <c r="I52" s="254">
        <f>G52+H52</f>
        <v>11</v>
      </c>
      <c r="J52" s="254">
        <v>11</v>
      </c>
      <c r="K52" s="254"/>
      <c r="L52" s="254">
        <f>J52+K52</f>
        <v>11</v>
      </c>
      <c r="M52" s="254">
        <v>11</v>
      </c>
      <c r="N52" s="254"/>
      <c r="O52" s="254">
        <f>M52+N52</f>
        <v>11</v>
      </c>
    </row>
    <row r="53" spans="2:15" ht="47.25" x14ac:dyDescent="0.25">
      <c r="B53" s="285" t="s">
        <v>73</v>
      </c>
      <c r="C53" s="142" t="s">
        <v>12</v>
      </c>
      <c r="D53" s="139" t="s">
        <v>39</v>
      </c>
      <c r="E53" s="149" t="s">
        <v>72</v>
      </c>
      <c r="F53" s="56" t="s">
        <v>30</v>
      </c>
      <c r="G53" s="254">
        <v>189</v>
      </c>
      <c r="H53" s="254"/>
      <c r="I53" s="254">
        <f>G53+H53</f>
        <v>189</v>
      </c>
      <c r="J53" s="254">
        <v>189</v>
      </c>
      <c r="K53" s="254"/>
      <c r="L53" s="254">
        <f>J53+K53</f>
        <v>189</v>
      </c>
      <c r="M53" s="254">
        <v>189</v>
      </c>
      <c r="N53" s="254"/>
      <c r="O53" s="254">
        <f>M53+N53</f>
        <v>189</v>
      </c>
    </row>
    <row r="54" spans="2:15" ht="15.75" x14ac:dyDescent="0.25">
      <c r="B54" s="285" t="s">
        <v>74</v>
      </c>
      <c r="C54" s="142" t="s">
        <v>12</v>
      </c>
      <c r="D54" s="139" t="s">
        <v>39</v>
      </c>
      <c r="E54" s="149" t="s">
        <v>75</v>
      </c>
      <c r="F54" s="55"/>
      <c r="G54" s="253">
        <f t="shared" ref="G54:O54" si="20">G55+G59</f>
        <v>109538</v>
      </c>
      <c r="H54" s="253">
        <f t="shared" si="20"/>
        <v>0</v>
      </c>
      <c r="I54" s="253">
        <f t="shared" si="20"/>
        <v>109538</v>
      </c>
      <c r="J54" s="253">
        <f t="shared" si="20"/>
        <v>112753</v>
      </c>
      <c r="K54" s="253">
        <f t="shared" si="20"/>
        <v>-3162</v>
      </c>
      <c r="L54" s="253">
        <f t="shared" si="20"/>
        <v>109591</v>
      </c>
      <c r="M54" s="253">
        <f t="shared" si="20"/>
        <v>112978</v>
      </c>
      <c r="N54" s="253">
        <f t="shared" si="20"/>
        <v>-3168</v>
      </c>
      <c r="O54" s="253">
        <f t="shared" si="20"/>
        <v>109810</v>
      </c>
    </row>
    <row r="55" spans="2:15" ht="38.25" customHeight="1" x14ac:dyDescent="0.25">
      <c r="B55" s="285" t="s">
        <v>51</v>
      </c>
      <c r="C55" s="142" t="s">
        <v>12</v>
      </c>
      <c r="D55" s="139" t="s">
        <v>39</v>
      </c>
      <c r="E55" s="149" t="s">
        <v>76</v>
      </c>
      <c r="F55" s="55"/>
      <c r="G55" s="253">
        <f t="shared" ref="G55:O55" si="21">G56+G57+G58</f>
        <v>107013</v>
      </c>
      <c r="H55" s="253">
        <f t="shared" si="21"/>
        <v>0</v>
      </c>
      <c r="I55" s="253">
        <f t="shared" si="21"/>
        <v>107013</v>
      </c>
      <c r="J55" s="253">
        <f t="shared" si="21"/>
        <v>110150</v>
      </c>
      <c r="K55" s="253">
        <f t="shared" si="21"/>
        <v>-3084</v>
      </c>
      <c r="L55" s="253">
        <f t="shared" si="21"/>
        <v>107066</v>
      </c>
      <c r="M55" s="253">
        <f t="shared" si="21"/>
        <v>110375</v>
      </c>
      <c r="N55" s="253">
        <f t="shared" si="21"/>
        <v>-3090</v>
      </c>
      <c r="O55" s="253">
        <f t="shared" si="21"/>
        <v>107285</v>
      </c>
    </row>
    <row r="56" spans="2:15" ht="63" x14ac:dyDescent="0.25">
      <c r="B56" s="208" t="s">
        <v>31</v>
      </c>
      <c r="C56" s="142" t="s">
        <v>12</v>
      </c>
      <c r="D56" s="139" t="s">
        <v>39</v>
      </c>
      <c r="E56" s="149" t="s">
        <v>77</v>
      </c>
      <c r="F56" s="56" t="s">
        <v>19</v>
      </c>
      <c r="G56" s="254">
        <v>101393</v>
      </c>
      <c r="H56" s="254"/>
      <c r="I56" s="254">
        <f>G56+H56</f>
        <v>101393</v>
      </c>
      <c r="J56" s="254">
        <v>104530</v>
      </c>
      <c r="K56" s="254">
        <v>-3084</v>
      </c>
      <c r="L56" s="254">
        <f>J56+K56</f>
        <v>101446</v>
      </c>
      <c r="M56" s="254">
        <v>104755</v>
      </c>
      <c r="N56" s="254">
        <v>-3090</v>
      </c>
      <c r="O56" s="254">
        <f>M56+N56</f>
        <v>101665</v>
      </c>
    </row>
    <row r="57" spans="2:15" ht="47.25" x14ac:dyDescent="0.25">
      <c r="B57" s="208" t="s">
        <v>33</v>
      </c>
      <c r="C57" s="142" t="s">
        <v>12</v>
      </c>
      <c r="D57" s="139" t="s">
        <v>39</v>
      </c>
      <c r="E57" s="149" t="s">
        <v>77</v>
      </c>
      <c r="F57" s="56" t="s">
        <v>30</v>
      </c>
      <c r="G57" s="254">
        <v>5570</v>
      </c>
      <c r="H57" s="254"/>
      <c r="I57" s="254">
        <f>G57+H57</f>
        <v>5570</v>
      </c>
      <c r="J57" s="254">
        <v>5570</v>
      </c>
      <c r="K57" s="254"/>
      <c r="L57" s="254">
        <f>J57+K57</f>
        <v>5570</v>
      </c>
      <c r="M57" s="254">
        <v>5570</v>
      </c>
      <c r="N57" s="254"/>
      <c r="O57" s="254">
        <f>M57+N57</f>
        <v>5570</v>
      </c>
    </row>
    <row r="58" spans="2:15" ht="31.5" x14ac:dyDescent="0.25">
      <c r="B58" s="287" t="s">
        <v>34</v>
      </c>
      <c r="C58" s="142" t="s">
        <v>12</v>
      </c>
      <c r="D58" s="139" t="s">
        <v>39</v>
      </c>
      <c r="E58" s="149" t="s">
        <v>77</v>
      </c>
      <c r="F58" s="56" t="s">
        <v>35</v>
      </c>
      <c r="G58" s="254">
        <v>50</v>
      </c>
      <c r="H58" s="254"/>
      <c r="I58" s="254">
        <f>G58+H58</f>
        <v>50</v>
      </c>
      <c r="J58" s="254">
        <v>50</v>
      </c>
      <c r="K58" s="254"/>
      <c r="L58" s="254">
        <f>J58+K58</f>
        <v>50</v>
      </c>
      <c r="M58" s="254">
        <v>50</v>
      </c>
      <c r="N58" s="254"/>
      <c r="O58" s="254">
        <f>M58+N58</f>
        <v>50</v>
      </c>
    </row>
    <row r="59" spans="2:15" ht="31.5" x14ac:dyDescent="0.25">
      <c r="B59" s="287" t="s">
        <v>54</v>
      </c>
      <c r="C59" s="142" t="s">
        <v>12</v>
      </c>
      <c r="D59" s="139" t="s">
        <v>39</v>
      </c>
      <c r="E59" s="149" t="s">
        <v>78</v>
      </c>
      <c r="F59" s="55"/>
      <c r="G59" s="253">
        <f t="shared" ref="G59:O59" si="22">G60</f>
        <v>2525</v>
      </c>
      <c r="H59" s="253">
        <f t="shared" si="22"/>
        <v>0</v>
      </c>
      <c r="I59" s="253">
        <f t="shared" si="22"/>
        <v>2525</v>
      </c>
      <c r="J59" s="253">
        <f t="shared" si="22"/>
        <v>2603</v>
      </c>
      <c r="K59" s="253">
        <f t="shared" si="22"/>
        <v>-78</v>
      </c>
      <c r="L59" s="253">
        <f t="shared" si="22"/>
        <v>2525</v>
      </c>
      <c r="M59" s="253">
        <f t="shared" si="22"/>
        <v>2603</v>
      </c>
      <c r="N59" s="253">
        <f t="shared" si="22"/>
        <v>-78</v>
      </c>
      <c r="O59" s="253">
        <f t="shared" si="22"/>
        <v>2525</v>
      </c>
    </row>
    <row r="60" spans="2:15" ht="63" x14ac:dyDescent="0.25">
      <c r="B60" s="285" t="s">
        <v>56</v>
      </c>
      <c r="C60" s="142" t="s">
        <v>12</v>
      </c>
      <c r="D60" s="139" t="s">
        <v>39</v>
      </c>
      <c r="E60" s="149" t="s">
        <v>79</v>
      </c>
      <c r="F60" s="56" t="s">
        <v>19</v>
      </c>
      <c r="G60" s="254">
        <v>2525</v>
      </c>
      <c r="H60" s="254"/>
      <c r="I60" s="254">
        <f>G60+H60</f>
        <v>2525</v>
      </c>
      <c r="J60" s="254">
        <v>2603</v>
      </c>
      <c r="K60" s="254">
        <v>-78</v>
      </c>
      <c r="L60" s="254">
        <f>J60+K60</f>
        <v>2525</v>
      </c>
      <c r="M60" s="254">
        <v>2603</v>
      </c>
      <c r="N60" s="254">
        <v>-78</v>
      </c>
      <c r="O60" s="254">
        <f>M60+N60</f>
        <v>2525</v>
      </c>
    </row>
    <row r="61" spans="2:15" ht="31.5" x14ac:dyDescent="0.25">
      <c r="B61" s="285" t="s">
        <v>80</v>
      </c>
      <c r="C61" s="142" t="s">
        <v>12</v>
      </c>
      <c r="D61" s="139" t="s">
        <v>39</v>
      </c>
      <c r="E61" s="149" t="s">
        <v>81</v>
      </c>
      <c r="F61" s="55"/>
      <c r="G61" s="253">
        <f t="shared" ref="G61:O61" si="23">G62</f>
        <v>109828</v>
      </c>
      <c r="H61" s="253">
        <f t="shared" si="23"/>
        <v>0</v>
      </c>
      <c r="I61" s="253">
        <f t="shared" si="23"/>
        <v>109828</v>
      </c>
      <c r="J61" s="253">
        <f t="shared" si="23"/>
        <v>112773</v>
      </c>
      <c r="K61" s="253">
        <f t="shared" si="23"/>
        <v>-2898</v>
      </c>
      <c r="L61" s="253">
        <f t="shared" si="23"/>
        <v>109875</v>
      </c>
      <c r="M61" s="253">
        <f t="shared" si="23"/>
        <v>112965</v>
      </c>
      <c r="N61" s="253">
        <f t="shared" si="23"/>
        <v>-2904</v>
      </c>
      <c r="O61" s="253">
        <f t="shared" si="23"/>
        <v>110061</v>
      </c>
    </row>
    <row r="62" spans="2:15" ht="15.75" x14ac:dyDescent="0.25">
      <c r="B62" s="285" t="s">
        <v>59</v>
      </c>
      <c r="C62" s="142" t="s">
        <v>12</v>
      </c>
      <c r="D62" s="139" t="s">
        <v>39</v>
      </c>
      <c r="E62" s="149" t="s">
        <v>82</v>
      </c>
      <c r="F62" s="55"/>
      <c r="G62" s="253">
        <f t="shared" ref="G62:O62" si="24">G63+G67+G69</f>
        <v>109828</v>
      </c>
      <c r="H62" s="253">
        <f t="shared" si="24"/>
        <v>0</v>
      </c>
      <c r="I62" s="253">
        <f t="shared" si="24"/>
        <v>109828</v>
      </c>
      <c r="J62" s="253">
        <f t="shared" si="24"/>
        <v>112773</v>
      </c>
      <c r="K62" s="253">
        <f t="shared" si="24"/>
        <v>-2898</v>
      </c>
      <c r="L62" s="253">
        <f t="shared" si="24"/>
        <v>109875</v>
      </c>
      <c r="M62" s="253">
        <f t="shared" si="24"/>
        <v>112965</v>
      </c>
      <c r="N62" s="253">
        <f t="shared" si="24"/>
        <v>-2904</v>
      </c>
      <c r="O62" s="253">
        <f t="shared" si="24"/>
        <v>110061</v>
      </c>
    </row>
    <row r="63" spans="2:15" ht="31.5" x14ac:dyDescent="0.25">
      <c r="B63" s="208" t="s">
        <v>51</v>
      </c>
      <c r="C63" s="142" t="s">
        <v>12</v>
      </c>
      <c r="D63" s="139" t="s">
        <v>39</v>
      </c>
      <c r="E63" s="149" t="s">
        <v>83</v>
      </c>
      <c r="F63" s="55"/>
      <c r="G63" s="253">
        <f t="shared" ref="G63:O63" si="25">G64+G65+G66</f>
        <v>104778</v>
      </c>
      <c r="H63" s="253">
        <f t="shared" si="25"/>
        <v>0</v>
      </c>
      <c r="I63" s="253">
        <f t="shared" si="25"/>
        <v>104778</v>
      </c>
      <c r="J63" s="253">
        <f t="shared" si="25"/>
        <v>107567</v>
      </c>
      <c r="K63" s="253">
        <f t="shared" si="25"/>
        <v>-2742</v>
      </c>
      <c r="L63" s="253">
        <f t="shared" si="25"/>
        <v>104825</v>
      </c>
      <c r="M63" s="253">
        <f t="shared" si="25"/>
        <v>107759</v>
      </c>
      <c r="N63" s="253">
        <f t="shared" si="25"/>
        <v>-2748</v>
      </c>
      <c r="O63" s="253">
        <f t="shared" si="25"/>
        <v>105011</v>
      </c>
    </row>
    <row r="64" spans="2:15" ht="63" x14ac:dyDescent="0.25">
      <c r="B64" s="285" t="s">
        <v>31</v>
      </c>
      <c r="C64" s="142" t="s">
        <v>12</v>
      </c>
      <c r="D64" s="139" t="s">
        <v>39</v>
      </c>
      <c r="E64" s="149" t="s">
        <v>84</v>
      </c>
      <c r="F64" s="56" t="s">
        <v>19</v>
      </c>
      <c r="G64" s="254">
        <v>90479</v>
      </c>
      <c r="H64" s="254"/>
      <c r="I64" s="254">
        <f>G64+H64</f>
        <v>90479</v>
      </c>
      <c r="J64" s="254">
        <v>93268</v>
      </c>
      <c r="K64" s="254">
        <v>-2742</v>
      </c>
      <c r="L64" s="254">
        <f>J64+K64</f>
        <v>90526</v>
      </c>
      <c r="M64" s="254">
        <v>93460</v>
      </c>
      <c r="N64" s="254">
        <v>-2748</v>
      </c>
      <c r="O64" s="254">
        <f>M64+N64</f>
        <v>90712</v>
      </c>
    </row>
    <row r="65" spans="2:15" ht="47.25" x14ac:dyDescent="0.25">
      <c r="B65" s="285" t="s">
        <v>33</v>
      </c>
      <c r="C65" s="142" t="s">
        <v>12</v>
      </c>
      <c r="D65" s="139" t="s">
        <v>39</v>
      </c>
      <c r="E65" s="149" t="s">
        <v>84</v>
      </c>
      <c r="F65" s="56" t="s">
        <v>30</v>
      </c>
      <c r="G65" s="254">
        <v>14160</v>
      </c>
      <c r="H65" s="254"/>
      <c r="I65" s="254">
        <f>G65+H65</f>
        <v>14160</v>
      </c>
      <c r="J65" s="254">
        <v>14160</v>
      </c>
      <c r="K65" s="254"/>
      <c r="L65" s="254">
        <f>J65+K65</f>
        <v>14160</v>
      </c>
      <c r="M65" s="254">
        <v>14160</v>
      </c>
      <c r="N65" s="254"/>
      <c r="O65" s="254">
        <f>M65+N65</f>
        <v>14160</v>
      </c>
    </row>
    <row r="66" spans="2:15" ht="31.5" x14ac:dyDescent="0.25">
      <c r="B66" s="285" t="s">
        <v>34</v>
      </c>
      <c r="C66" s="142" t="s">
        <v>12</v>
      </c>
      <c r="D66" s="139" t="s">
        <v>39</v>
      </c>
      <c r="E66" s="149" t="s">
        <v>84</v>
      </c>
      <c r="F66" s="56" t="s">
        <v>35</v>
      </c>
      <c r="G66" s="254">
        <v>139</v>
      </c>
      <c r="H66" s="254"/>
      <c r="I66" s="254">
        <f>G66+H66</f>
        <v>139</v>
      </c>
      <c r="J66" s="254">
        <v>139</v>
      </c>
      <c r="K66" s="254"/>
      <c r="L66" s="254">
        <f>J66+K66</f>
        <v>139</v>
      </c>
      <c r="M66" s="254">
        <v>139</v>
      </c>
      <c r="N66" s="254"/>
      <c r="O66" s="254">
        <f>M66+N66</f>
        <v>139</v>
      </c>
    </row>
    <row r="67" spans="2:15" ht="31.5" hidden="1" x14ac:dyDescent="0.25">
      <c r="B67" s="285" t="s">
        <v>85</v>
      </c>
      <c r="C67" s="142" t="s">
        <v>12</v>
      </c>
      <c r="D67" s="139" t="s">
        <v>39</v>
      </c>
      <c r="E67" s="149" t="s">
        <v>86</v>
      </c>
      <c r="F67" s="55"/>
      <c r="G67" s="253">
        <f t="shared" ref="G67:O67" si="26">G68</f>
        <v>0</v>
      </c>
      <c r="H67" s="253">
        <f t="shared" si="26"/>
        <v>0</v>
      </c>
      <c r="I67" s="253">
        <f t="shared" si="26"/>
        <v>0</v>
      </c>
      <c r="J67" s="253">
        <f t="shared" si="26"/>
        <v>0</v>
      </c>
      <c r="K67" s="253">
        <f t="shared" si="26"/>
        <v>0</v>
      </c>
      <c r="L67" s="253">
        <f t="shared" si="26"/>
        <v>0</v>
      </c>
      <c r="M67" s="253">
        <f t="shared" si="26"/>
        <v>0</v>
      </c>
      <c r="N67" s="253">
        <f t="shared" si="26"/>
        <v>0</v>
      </c>
      <c r="O67" s="253">
        <f t="shared" si="26"/>
        <v>0</v>
      </c>
    </row>
    <row r="68" spans="2:15" ht="31.5" hidden="1" x14ac:dyDescent="0.25">
      <c r="B68" s="208" t="s">
        <v>87</v>
      </c>
      <c r="C68" s="142" t="s">
        <v>12</v>
      </c>
      <c r="D68" s="139" t="s">
        <v>39</v>
      </c>
      <c r="E68" s="149" t="s">
        <v>88</v>
      </c>
      <c r="F68" s="56" t="s">
        <v>47</v>
      </c>
      <c r="G68" s="254"/>
      <c r="H68" s="254"/>
      <c r="I68" s="254"/>
      <c r="J68" s="254"/>
      <c r="K68" s="254"/>
      <c r="L68" s="254"/>
      <c r="M68" s="254"/>
      <c r="N68" s="254"/>
      <c r="O68" s="254"/>
    </row>
    <row r="69" spans="2:15" ht="31.5" x14ac:dyDescent="0.25">
      <c r="B69" s="285" t="s">
        <v>54</v>
      </c>
      <c r="C69" s="142" t="s">
        <v>12</v>
      </c>
      <c r="D69" s="139" t="s">
        <v>39</v>
      </c>
      <c r="E69" s="149" t="s">
        <v>89</v>
      </c>
      <c r="F69" s="55"/>
      <c r="G69" s="253">
        <f t="shared" ref="G69:O69" si="27">G70</f>
        <v>5050</v>
      </c>
      <c r="H69" s="253">
        <f t="shared" si="27"/>
        <v>0</v>
      </c>
      <c r="I69" s="253">
        <f t="shared" si="27"/>
        <v>5050</v>
      </c>
      <c r="J69" s="253">
        <f t="shared" si="27"/>
        <v>5206</v>
      </c>
      <c r="K69" s="253">
        <f t="shared" si="27"/>
        <v>-156</v>
      </c>
      <c r="L69" s="253">
        <f t="shared" si="27"/>
        <v>5050</v>
      </c>
      <c r="M69" s="253">
        <f t="shared" si="27"/>
        <v>5206</v>
      </c>
      <c r="N69" s="253">
        <f t="shared" si="27"/>
        <v>-156</v>
      </c>
      <c r="O69" s="253">
        <f t="shared" si="27"/>
        <v>5050</v>
      </c>
    </row>
    <row r="70" spans="2:15" ht="63" x14ac:dyDescent="0.25">
      <c r="B70" s="285" t="s">
        <v>56</v>
      </c>
      <c r="C70" s="142" t="s">
        <v>12</v>
      </c>
      <c r="D70" s="139" t="s">
        <v>39</v>
      </c>
      <c r="E70" s="149" t="s">
        <v>90</v>
      </c>
      <c r="F70" s="56" t="s">
        <v>19</v>
      </c>
      <c r="G70" s="254">
        <v>5050</v>
      </c>
      <c r="H70" s="254"/>
      <c r="I70" s="254">
        <f>G70+H70</f>
        <v>5050</v>
      </c>
      <c r="J70" s="254">
        <v>5206</v>
      </c>
      <c r="K70" s="254">
        <v>-156</v>
      </c>
      <c r="L70" s="254">
        <f>J70+K70</f>
        <v>5050</v>
      </c>
      <c r="M70" s="254">
        <v>5206</v>
      </c>
      <c r="N70" s="254">
        <v>-156</v>
      </c>
      <c r="O70" s="254">
        <f>M70+N70</f>
        <v>5050</v>
      </c>
    </row>
    <row r="71" spans="2:15" ht="31.5" x14ac:dyDescent="0.25">
      <c r="B71" s="285" t="s">
        <v>91</v>
      </c>
      <c r="C71" s="142" t="s">
        <v>12</v>
      </c>
      <c r="D71" s="139" t="s">
        <v>39</v>
      </c>
      <c r="E71" s="149" t="s">
        <v>92</v>
      </c>
      <c r="F71" s="55"/>
      <c r="G71" s="253">
        <f t="shared" ref="G71:O71" si="28">G72</f>
        <v>113621</v>
      </c>
      <c r="H71" s="253">
        <f t="shared" si="28"/>
        <v>0</v>
      </c>
      <c r="I71" s="253">
        <f t="shared" si="28"/>
        <v>113621</v>
      </c>
      <c r="J71" s="253">
        <f t="shared" si="28"/>
        <v>116956</v>
      </c>
      <c r="K71" s="253">
        <f t="shared" si="28"/>
        <v>-3238</v>
      </c>
      <c r="L71" s="253">
        <f t="shared" si="28"/>
        <v>113718</v>
      </c>
      <c r="M71" s="253">
        <f t="shared" si="28"/>
        <v>117354</v>
      </c>
      <c r="N71" s="253">
        <f t="shared" si="28"/>
        <v>-3250</v>
      </c>
      <c r="O71" s="253">
        <f t="shared" si="28"/>
        <v>114104</v>
      </c>
    </row>
    <row r="72" spans="2:15" ht="15.75" x14ac:dyDescent="0.25">
      <c r="B72" s="285" t="s">
        <v>74</v>
      </c>
      <c r="C72" s="142" t="s">
        <v>12</v>
      </c>
      <c r="D72" s="139" t="s">
        <v>39</v>
      </c>
      <c r="E72" s="149" t="s">
        <v>93</v>
      </c>
      <c r="F72" s="55"/>
      <c r="G72" s="253">
        <f t="shared" ref="G72:O72" si="29">G73+G77+G79</f>
        <v>113621</v>
      </c>
      <c r="H72" s="253">
        <f t="shared" si="29"/>
        <v>0</v>
      </c>
      <c r="I72" s="253">
        <f t="shared" si="29"/>
        <v>113621</v>
      </c>
      <c r="J72" s="253">
        <f t="shared" si="29"/>
        <v>116956</v>
      </c>
      <c r="K72" s="253">
        <f t="shared" si="29"/>
        <v>-3238</v>
      </c>
      <c r="L72" s="253">
        <f t="shared" si="29"/>
        <v>113718</v>
      </c>
      <c r="M72" s="253">
        <f t="shared" si="29"/>
        <v>117354</v>
      </c>
      <c r="N72" s="253">
        <f t="shared" si="29"/>
        <v>-3250</v>
      </c>
      <c r="O72" s="253">
        <f t="shared" si="29"/>
        <v>114104</v>
      </c>
    </row>
    <row r="73" spans="2:15" ht="31.5" x14ac:dyDescent="0.25">
      <c r="B73" s="285" t="s">
        <v>51</v>
      </c>
      <c r="C73" s="142" t="s">
        <v>12</v>
      </c>
      <c r="D73" s="139" t="s">
        <v>39</v>
      </c>
      <c r="E73" s="149" t="s">
        <v>94</v>
      </c>
      <c r="F73" s="55"/>
      <c r="G73" s="253">
        <f t="shared" ref="G73:O73" si="30">G74+G75+G76</f>
        <v>101892</v>
      </c>
      <c r="H73" s="253">
        <f t="shared" si="30"/>
        <v>0</v>
      </c>
      <c r="I73" s="253">
        <f t="shared" si="30"/>
        <v>101892</v>
      </c>
      <c r="J73" s="253">
        <f t="shared" si="30"/>
        <v>104870</v>
      </c>
      <c r="K73" s="253">
        <f t="shared" si="30"/>
        <v>-2881</v>
      </c>
      <c r="L73" s="253">
        <f t="shared" si="30"/>
        <v>101989</v>
      </c>
      <c r="M73" s="253">
        <f t="shared" si="30"/>
        <v>105268</v>
      </c>
      <c r="N73" s="253">
        <f t="shared" si="30"/>
        <v>-2893</v>
      </c>
      <c r="O73" s="253">
        <f t="shared" si="30"/>
        <v>102375</v>
      </c>
    </row>
    <row r="74" spans="2:15" ht="69" customHeight="1" x14ac:dyDescent="0.25">
      <c r="B74" s="285" t="s">
        <v>31</v>
      </c>
      <c r="C74" s="142" t="s">
        <v>12</v>
      </c>
      <c r="D74" s="139" t="s">
        <v>39</v>
      </c>
      <c r="E74" s="149" t="s">
        <v>95</v>
      </c>
      <c r="F74" s="56" t="s">
        <v>19</v>
      </c>
      <c r="G74" s="254">
        <v>94541</v>
      </c>
      <c r="H74" s="254"/>
      <c r="I74" s="254">
        <f t="shared" ref="I74:I80" si="31">G74+H74</f>
        <v>94541</v>
      </c>
      <c r="J74" s="254">
        <v>97519</v>
      </c>
      <c r="K74" s="254">
        <v>-2881</v>
      </c>
      <c r="L74" s="254">
        <f>J74+K74</f>
        <v>94638</v>
      </c>
      <c r="M74" s="254">
        <v>97917</v>
      </c>
      <c r="N74" s="254">
        <v>-2893</v>
      </c>
      <c r="O74" s="254">
        <f>M74+N74</f>
        <v>95024</v>
      </c>
    </row>
    <row r="75" spans="2:15" ht="47.25" x14ac:dyDescent="0.25">
      <c r="B75" s="285" t="s">
        <v>33</v>
      </c>
      <c r="C75" s="142" t="s">
        <v>12</v>
      </c>
      <c r="D75" s="139" t="s">
        <v>39</v>
      </c>
      <c r="E75" s="149" t="s">
        <v>95</v>
      </c>
      <c r="F75" s="56" t="s">
        <v>30</v>
      </c>
      <c r="G75" s="254">
        <v>6876</v>
      </c>
      <c r="H75" s="254"/>
      <c r="I75" s="254">
        <f t="shared" si="31"/>
        <v>6876</v>
      </c>
      <c r="J75" s="254">
        <v>6876</v>
      </c>
      <c r="K75" s="254"/>
      <c r="L75" s="254">
        <f>J75+K75</f>
        <v>6876</v>
      </c>
      <c r="M75" s="254">
        <v>6876</v>
      </c>
      <c r="N75" s="254"/>
      <c r="O75" s="254">
        <f>M75+N75</f>
        <v>6876</v>
      </c>
    </row>
    <row r="76" spans="2:15" ht="31.5" x14ac:dyDescent="0.25">
      <c r="B76" s="285" t="s">
        <v>34</v>
      </c>
      <c r="C76" s="142" t="s">
        <v>12</v>
      </c>
      <c r="D76" s="139" t="s">
        <v>39</v>
      </c>
      <c r="E76" s="149" t="s">
        <v>95</v>
      </c>
      <c r="F76" s="56" t="s">
        <v>35</v>
      </c>
      <c r="G76" s="254">
        <v>475</v>
      </c>
      <c r="H76" s="254"/>
      <c r="I76" s="254">
        <f t="shared" si="31"/>
        <v>475</v>
      </c>
      <c r="J76" s="254">
        <v>475</v>
      </c>
      <c r="K76" s="254"/>
      <c r="L76" s="254">
        <f>J76+K76</f>
        <v>475</v>
      </c>
      <c r="M76" s="254">
        <v>475</v>
      </c>
      <c r="N76" s="254"/>
      <c r="O76" s="254">
        <f>M76+N76</f>
        <v>475</v>
      </c>
    </row>
    <row r="77" spans="2:15" ht="31.5" x14ac:dyDescent="0.25">
      <c r="B77" s="285" t="s">
        <v>96</v>
      </c>
      <c r="C77" s="142" t="s">
        <v>12</v>
      </c>
      <c r="D77" s="139" t="s">
        <v>39</v>
      </c>
      <c r="E77" s="149" t="s">
        <v>97</v>
      </c>
      <c r="F77" s="55"/>
      <c r="G77" s="253">
        <f t="shared" ref="G77:O77" si="32">G78</f>
        <v>9204</v>
      </c>
      <c r="H77" s="253">
        <f t="shared" si="32"/>
        <v>0</v>
      </c>
      <c r="I77" s="253">
        <f t="shared" si="32"/>
        <v>9204</v>
      </c>
      <c r="J77" s="253">
        <f t="shared" si="32"/>
        <v>9483</v>
      </c>
      <c r="K77" s="253">
        <f t="shared" si="32"/>
        <v>-279</v>
      </c>
      <c r="L77" s="253">
        <f t="shared" si="32"/>
        <v>9204</v>
      </c>
      <c r="M77" s="253">
        <f t="shared" si="32"/>
        <v>9483</v>
      </c>
      <c r="N77" s="253">
        <f t="shared" si="32"/>
        <v>-279</v>
      </c>
      <c r="O77" s="253">
        <f t="shared" si="32"/>
        <v>9204</v>
      </c>
    </row>
    <row r="78" spans="2:15" ht="31.5" x14ac:dyDescent="0.25">
      <c r="B78" s="285" t="s">
        <v>98</v>
      </c>
      <c r="C78" s="142" t="s">
        <v>12</v>
      </c>
      <c r="D78" s="139" t="s">
        <v>39</v>
      </c>
      <c r="E78" s="149" t="s">
        <v>99</v>
      </c>
      <c r="F78" s="56" t="s">
        <v>47</v>
      </c>
      <c r="G78" s="254">
        <v>9204</v>
      </c>
      <c r="H78" s="254"/>
      <c r="I78" s="254">
        <f t="shared" si="31"/>
        <v>9204</v>
      </c>
      <c r="J78" s="254">
        <v>9483</v>
      </c>
      <c r="K78" s="254">
        <v>-279</v>
      </c>
      <c r="L78" s="254">
        <f>J78+K78</f>
        <v>9204</v>
      </c>
      <c r="M78" s="254">
        <v>9483</v>
      </c>
      <c r="N78" s="254">
        <v>-279</v>
      </c>
      <c r="O78" s="254">
        <f>M78+N78</f>
        <v>9204</v>
      </c>
    </row>
    <row r="79" spans="2:15" ht="31.5" x14ac:dyDescent="0.25">
      <c r="B79" s="285" t="s">
        <v>54</v>
      </c>
      <c r="C79" s="142" t="s">
        <v>12</v>
      </c>
      <c r="D79" s="139" t="s">
        <v>39</v>
      </c>
      <c r="E79" s="149" t="s">
        <v>100</v>
      </c>
      <c r="F79" s="55"/>
      <c r="G79" s="253">
        <f t="shared" ref="G79:O79" si="33">G80</f>
        <v>2525</v>
      </c>
      <c r="H79" s="253">
        <f t="shared" si="33"/>
        <v>0</v>
      </c>
      <c r="I79" s="253">
        <f t="shared" si="33"/>
        <v>2525</v>
      </c>
      <c r="J79" s="253">
        <f t="shared" si="33"/>
        <v>2603</v>
      </c>
      <c r="K79" s="253">
        <f t="shared" si="33"/>
        <v>-78</v>
      </c>
      <c r="L79" s="253">
        <f t="shared" si="33"/>
        <v>2525</v>
      </c>
      <c r="M79" s="253">
        <f t="shared" si="33"/>
        <v>2603</v>
      </c>
      <c r="N79" s="253">
        <f t="shared" si="33"/>
        <v>-78</v>
      </c>
      <c r="O79" s="253">
        <f t="shared" si="33"/>
        <v>2525</v>
      </c>
    </row>
    <row r="80" spans="2:15" ht="63" x14ac:dyDescent="0.25">
      <c r="B80" s="285" t="s">
        <v>56</v>
      </c>
      <c r="C80" s="142" t="s">
        <v>12</v>
      </c>
      <c r="D80" s="139" t="s">
        <v>39</v>
      </c>
      <c r="E80" s="149" t="s">
        <v>101</v>
      </c>
      <c r="F80" s="56" t="s">
        <v>19</v>
      </c>
      <c r="G80" s="254">
        <v>2525</v>
      </c>
      <c r="H80" s="254"/>
      <c r="I80" s="254">
        <f t="shared" si="31"/>
        <v>2525</v>
      </c>
      <c r="J80" s="254">
        <v>2603</v>
      </c>
      <c r="K80" s="254">
        <v>-78</v>
      </c>
      <c r="L80" s="254">
        <f>J80+K80</f>
        <v>2525</v>
      </c>
      <c r="M80" s="254">
        <v>2603</v>
      </c>
      <c r="N80" s="254">
        <v>-78</v>
      </c>
      <c r="O80" s="254">
        <f>M80+N80</f>
        <v>2525</v>
      </c>
    </row>
    <row r="81" spans="2:15" ht="31.5" x14ac:dyDescent="0.25">
      <c r="B81" s="285" t="s">
        <v>102</v>
      </c>
      <c r="C81" s="142" t="s">
        <v>12</v>
      </c>
      <c r="D81" s="139" t="s">
        <v>39</v>
      </c>
      <c r="E81" s="149" t="s">
        <v>103</v>
      </c>
      <c r="F81" s="55"/>
      <c r="G81" s="253">
        <f t="shared" ref="G81:O81" si="34">G82</f>
        <v>150658</v>
      </c>
      <c r="H81" s="253">
        <f t="shared" si="34"/>
        <v>0</v>
      </c>
      <c r="I81" s="253">
        <f t="shared" si="34"/>
        <v>150658</v>
      </c>
      <c r="J81" s="253">
        <f t="shared" si="34"/>
        <v>153590</v>
      </c>
      <c r="K81" s="253">
        <f t="shared" si="34"/>
        <v>-2502</v>
      </c>
      <c r="L81" s="253">
        <f t="shared" si="34"/>
        <v>151088</v>
      </c>
      <c r="M81" s="253">
        <f t="shared" si="34"/>
        <v>154001</v>
      </c>
      <c r="N81" s="253">
        <f t="shared" si="34"/>
        <v>-2514</v>
      </c>
      <c r="O81" s="253">
        <f t="shared" si="34"/>
        <v>151487</v>
      </c>
    </row>
    <row r="82" spans="2:15" ht="15.75" x14ac:dyDescent="0.25">
      <c r="B82" s="285" t="s">
        <v>59</v>
      </c>
      <c r="C82" s="142" t="s">
        <v>12</v>
      </c>
      <c r="D82" s="139" t="s">
        <v>39</v>
      </c>
      <c r="E82" s="149" t="s">
        <v>104</v>
      </c>
      <c r="F82" s="55"/>
      <c r="G82" s="253">
        <f t="shared" ref="G82:O82" si="35">G83+G87+G89</f>
        <v>150658</v>
      </c>
      <c r="H82" s="253">
        <f t="shared" si="35"/>
        <v>0</v>
      </c>
      <c r="I82" s="253">
        <f t="shared" si="35"/>
        <v>150658</v>
      </c>
      <c r="J82" s="253">
        <f t="shared" si="35"/>
        <v>153590</v>
      </c>
      <c r="K82" s="253">
        <f t="shared" si="35"/>
        <v>-2502</v>
      </c>
      <c r="L82" s="253">
        <f t="shared" si="35"/>
        <v>151088</v>
      </c>
      <c r="M82" s="253">
        <f t="shared" si="35"/>
        <v>154001</v>
      </c>
      <c r="N82" s="253">
        <f t="shared" si="35"/>
        <v>-2514</v>
      </c>
      <c r="O82" s="253">
        <f t="shared" si="35"/>
        <v>151487</v>
      </c>
    </row>
    <row r="83" spans="2:15" ht="31.5" x14ac:dyDescent="0.25">
      <c r="B83" s="285" t="s">
        <v>51</v>
      </c>
      <c r="C83" s="142" t="s">
        <v>12</v>
      </c>
      <c r="D83" s="139" t="s">
        <v>39</v>
      </c>
      <c r="E83" s="149" t="s">
        <v>105</v>
      </c>
      <c r="F83" s="55"/>
      <c r="G83" s="253">
        <f t="shared" ref="G83:O83" si="36">G84+G85+G86</f>
        <v>116640</v>
      </c>
      <c r="H83" s="253">
        <f t="shared" si="36"/>
        <v>0</v>
      </c>
      <c r="I83" s="253">
        <f t="shared" si="36"/>
        <v>116640</v>
      </c>
      <c r="J83" s="253">
        <f t="shared" si="36"/>
        <v>119494</v>
      </c>
      <c r="K83" s="253">
        <f t="shared" si="36"/>
        <v>-2424</v>
      </c>
      <c r="L83" s="253">
        <f t="shared" si="36"/>
        <v>117070</v>
      </c>
      <c r="M83" s="253">
        <f t="shared" si="36"/>
        <v>119905</v>
      </c>
      <c r="N83" s="253">
        <f t="shared" si="36"/>
        <v>-2436</v>
      </c>
      <c r="O83" s="253">
        <f t="shared" si="36"/>
        <v>117469</v>
      </c>
    </row>
    <row r="84" spans="2:15" ht="63" x14ac:dyDescent="0.25">
      <c r="B84" s="285" t="s">
        <v>31</v>
      </c>
      <c r="C84" s="142" t="s">
        <v>12</v>
      </c>
      <c r="D84" s="139" t="s">
        <v>39</v>
      </c>
      <c r="E84" s="149" t="s">
        <v>106</v>
      </c>
      <c r="F84" s="56" t="s">
        <v>19</v>
      </c>
      <c r="G84" s="254">
        <v>81041</v>
      </c>
      <c r="H84" s="254"/>
      <c r="I84" s="254">
        <f t="shared" ref="I84:I90" si="37">G84+H84</f>
        <v>81041</v>
      </c>
      <c r="J84" s="254">
        <v>83564</v>
      </c>
      <c r="K84" s="254">
        <v>-2424</v>
      </c>
      <c r="L84" s="254">
        <f>J84+K84</f>
        <v>81140</v>
      </c>
      <c r="M84" s="254">
        <v>83975</v>
      </c>
      <c r="N84" s="254">
        <v>-2436</v>
      </c>
      <c r="O84" s="254">
        <f>M84+N84</f>
        <v>81539</v>
      </c>
    </row>
    <row r="85" spans="2:15" ht="47.25" x14ac:dyDescent="0.25">
      <c r="B85" s="285" t="s">
        <v>33</v>
      </c>
      <c r="C85" s="142" t="s">
        <v>12</v>
      </c>
      <c r="D85" s="139" t="s">
        <v>39</v>
      </c>
      <c r="E85" s="149" t="s">
        <v>106</v>
      </c>
      <c r="F85" s="56" t="s">
        <v>30</v>
      </c>
      <c r="G85" s="254">
        <v>35416</v>
      </c>
      <c r="H85" s="254"/>
      <c r="I85" s="254">
        <f t="shared" si="37"/>
        <v>35416</v>
      </c>
      <c r="J85" s="254">
        <v>35747</v>
      </c>
      <c r="K85" s="254"/>
      <c r="L85" s="254">
        <f>J85+K85</f>
        <v>35747</v>
      </c>
      <c r="M85" s="254">
        <v>35747</v>
      </c>
      <c r="N85" s="254"/>
      <c r="O85" s="254">
        <f>M85+N85</f>
        <v>35747</v>
      </c>
    </row>
    <row r="86" spans="2:15" ht="31.5" x14ac:dyDescent="0.25">
      <c r="B86" s="285" t="s">
        <v>34</v>
      </c>
      <c r="C86" s="142" t="s">
        <v>12</v>
      </c>
      <c r="D86" s="139" t="s">
        <v>39</v>
      </c>
      <c r="E86" s="149" t="s">
        <v>106</v>
      </c>
      <c r="F86" s="56" t="s">
        <v>35</v>
      </c>
      <c r="G86" s="254">
        <v>183</v>
      </c>
      <c r="H86" s="254"/>
      <c r="I86" s="254">
        <f t="shared" si="37"/>
        <v>183</v>
      </c>
      <c r="J86" s="254">
        <v>183</v>
      </c>
      <c r="K86" s="254"/>
      <c r="L86" s="254">
        <f>J86+K86</f>
        <v>183</v>
      </c>
      <c r="M86" s="254">
        <v>183</v>
      </c>
      <c r="N86" s="254"/>
      <c r="O86" s="254">
        <f>M86+N86</f>
        <v>183</v>
      </c>
    </row>
    <row r="87" spans="2:15" ht="31.5" x14ac:dyDescent="0.25">
      <c r="B87" s="285" t="s">
        <v>107</v>
      </c>
      <c r="C87" s="142" t="s">
        <v>12</v>
      </c>
      <c r="D87" s="139" t="s">
        <v>39</v>
      </c>
      <c r="E87" s="149" t="s">
        <v>108</v>
      </c>
      <c r="F87" s="55"/>
      <c r="G87" s="253">
        <f t="shared" ref="G87:O87" si="38">G88</f>
        <v>31493</v>
      </c>
      <c r="H87" s="253">
        <f t="shared" si="38"/>
        <v>0</v>
      </c>
      <c r="I87" s="253">
        <f t="shared" si="38"/>
        <v>31493</v>
      </c>
      <c r="J87" s="253">
        <f t="shared" si="38"/>
        <v>31493</v>
      </c>
      <c r="K87" s="253">
        <f t="shared" si="38"/>
        <v>0</v>
      </c>
      <c r="L87" s="253">
        <f t="shared" si="38"/>
        <v>31493</v>
      </c>
      <c r="M87" s="253">
        <f t="shared" si="38"/>
        <v>31493</v>
      </c>
      <c r="N87" s="253">
        <f t="shared" si="38"/>
        <v>0</v>
      </c>
      <c r="O87" s="253">
        <f t="shared" si="38"/>
        <v>31493</v>
      </c>
    </row>
    <row r="88" spans="2:15" ht="47.25" x14ac:dyDescent="0.25">
      <c r="B88" s="285" t="s">
        <v>109</v>
      </c>
      <c r="C88" s="142" t="s">
        <v>12</v>
      </c>
      <c r="D88" s="139" t="s">
        <v>39</v>
      </c>
      <c r="E88" s="149" t="s">
        <v>110</v>
      </c>
      <c r="F88" s="56" t="s">
        <v>111</v>
      </c>
      <c r="G88" s="254">
        <v>31493</v>
      </c>
      <c r="H88" s="254"/>
      <c r="I88" s="254">
        <f t="shared" si="37"/>
        <v>31493</v>
      </c>
      <c r="J88" s="254">
        <v>31493</v>
      </c>
      <c r="K88" s="254"/>
      <c r="L88" s="254">
        <f>J88+K88</f>
        <v>31493</v>
      </c>
      <c r="M88" s="254">
        <v>31493</v>
      </c>
      <c r="N88" s="254"/>
      <c r="O88" s="254">
        <f>M88+N88</f>
        <v>31493</v>
      </c>
    </row>
    <row r="89" spans="2:15" ht="31.5" x14ac:dyDescent="0.25">
      <c r="B89" s="285" t="s">
        <v>54</v>
      </c>
      <c r="C89" s="142" t="s">
        <v>12</v>
      </c>
      <c r="D89" s="139" t="s">
        <v>39</v>
      </c>
      <c r="E89" s="149" t="s">
        <v>112</v>
      </c>
      <c r="F89" s="55"/>
      <c r="G89" s="253">
        <f t="shared" ref="G89:O89" si="39">G90</f>
        <v>2525</v>
      </c>
      <c r="H89" s="253">
        <f t="shared" si="39"/>
        <v>0</v>
      </c>
      <c r="I89" s="253">
        <f t="shared" si="39"/>
        <v>2525</v>
      </c>
      <c r="J89" s="253">
        <f t="shared" si="39"/>
        <v>2603</v>
      </c>
      <c r="K89" s="253">
        <f t="shared" si="39"/>
        <v>-78</v>
      </c>
      <c r="L89" s="253">
        <f t="shared" si="39"/>
        <v>2525</v>
      </c>
      <c r="M89" s="253">
        <f t="shared" si="39"/>
        <v>2603</v>
      </c>
      <c r="N89" s="253">
        <f t="shared" si="39"/>
        <v>-78</v>
      </c>
      <c r="O89" s="253">
        <f t="shared" si="39"/>
        <v>2525</v>
      </c>
    </row>
    <row r="90" spans="2:15" ht="63" x14ac:dyDescent="0.25">
      <c r="B90" s="285" t="s">
        <v>56</v>
      </c>
      <c r="C90" s="142" t="s">
        <v>12</v>
      </c>
      <c r="D90" s="139" t="s">
        <v>39</v>
      </c>
      <c r="E90" s="149" t="s">
        <v>113</v>
      </c>
      <c r="F90" s="56" t="s">
        <v>19</v>
      </c>
      <c r="G90" s="254">
        <v>2525</v>
      </c>
      <c r="H90" s="254"/>
      <c r="I90" s="254">
        <f t="shared" si="37"/>
        <v>2525</v>
      </c>
      <c r="J90" s="254">
        <v>2603</v>
      </c>
      <c r="K90" s="254">
        <v>-78</v>
      </c>
      <c r="L90" s="254">
        <f>J90+K90</f>
        <v>2525</v>
      </c>
      <c r="M90" s="254">
        <v>2603</v>
      </c>
      <c r="N90" s="254">
        <v>-78</v>
      </c>
      <c r="O90" s="254">
        <f>M90+N90</f>
        <v>2525</v>
      </c>
    </row>
    <row r="91" spans="2:15" ht="18" customHeight="1" x14ac:dyDescent="0.25">
      <c r="B91" s="285" t="s">
        <v>11</v>
      </c>
      <c r="C91" s="142" t="s">
        <v>12</v>
      </c>
      <c r="D91" s="139" t="s">
        <v>39</v>
      </c>
      <c r="E91" s="148">
        <v>99</v>
      </c>
      <c r="F91" s="55"/>
      <c r="G91" s="253">
        <f t="shared" ref="G91:O91" si="40">G92</f>
        <v>502909</v>
      </c>
      <c r="H91" s="253">
        <f t="shared" si="40"/>
        <v>0</v>
      </c>
      <c r="I91" s="253">
        <f t="shared" si="40"/>
        <v>502909</v>
      </c>
      <c r="J91" s="253">
        <f t="shared" si="40"/>
        <v>514053</v>
      </c>
      <c r="K91" s="253">
        <f t="shared" si="40"/>
        <v>-10372</v>
      </c>
      <c r="L91" s="253">
        <f t="shared" si="40"/>
        <v>503681</v>
      </c>
      <c r="M91" s="253">
        <f t="shared" si="40"/>
        <v>516432</v>
      </c>
      <c r="N91" s="253">
        <f t="shared" si="40"/>
        <v>-10443</v>
      </c>
      <c r="O91" s="253">
        <f t="shared" si="40"/>
        <v>505989</v>
      </c>
    </row>
    <row r="92" spans="2:15" ht="17.25" customHeight="1" x14ac:dyDescent="0.25">
      <c r="B92" s="285" t="s">
        <v>15</v>
      </c>
      <c r="C92" s="142" t="s">
        <v>12</v>
      </c>
      <c r="D92" s="139" t="s">
        <v>39</v>
      </c>
      <c r="E92" s="149" t="s">
        <v>16</v>
      </c>
      <c r="F92" s="55"/>
      <c r="G92" s="253">
        <f t="shared" ref="G92:O92" si="41">G93+G94+G95+G96+G102+G103+G104+G97+G98+G100</f>
        <v>502909</v>
      </c>
      <c r="H92" s="253">
        <f t="shared" si="41"/>
        <v>0</v>
      </c>
      <c r="I92" s="253">
        <f t="shared" si="41"/>
        <v>502909</v>
      </c>
      <c r="J92" s="253">
        <f t="shared" si="41"/>
        <v>514053</v>
      </c>
      <c r="K92" s="253">
        <f t="shared" si="41"/>
        <v>-10372</v>
      </c>
      <c r="L92" s="253">
        <f t="shared" si="41"/>
        <v>503681</v>
      </c>
      <c r="M92" s="253">
        <f t="shared" si="41"/>
        <v>516432</v>
      </c>
      <c r="N92" s="253">
        <f t="shared" si="41"/>
        <v>-10443</v>
      </c>
      <c r="O92" s="253">
        <f t="shared" si="41"/>
        <v>505989</v>
      </c>
    </row>
    <row r="93" spans="2:15" ht="63" x14ac:dyDescent="0.25">
      <c r="B93" s="285" t="s">
        <v>56</v>
      </c>
      <c r="C93" s="142" t="s">
        <v>12</v>
      </c>
      <c r="D93" s="139" t="s">
        <v>39</v>
      </c>
      <c r="E93" s="149" t="s">
        <v>114</v>
      </c>
      <c r="F93" s="56" t="s">
        <v>19</v>
      </c>
      <c r="G93" s="254">
        <v>5348</v>
      </c>
      <c r="H93" s="254"/>
      <c r="I93" s="254">
        <f t="shared" ref="I93:I104" si="42">G93+H93</f>
        <v>5348</v>
      </c>
      <c r="J93" s="254">
        <v>5512</v>
      </c>
      <c r="K93" s="254">
        <v>-164</v>
      </c>
      <c r="L93" s="254">
        <f t="shared" ref="L93:L104" si="43">J93+K93</f>
        <v>5348</v>
      </c>
      <c r="M93" s="254">
        <v>5512</v>
      </c>
      <c r="N93" s="254">
        <v>-164</v>
      </c>
      <c r="O93" s="254">
        <f t="shared" ref="O93:O104" si="44">M93+N93</f>
        <v>5348</v>
      </c>
    </row>
    <row r="94" spans="2:15" ht="63" x14ac:dyDescent="0.25">
      <c r="B94" s="285" t="s">
        <v>115</v>
      </c>
      <c r="C94" s="142" t="s">
        <v>12</v>
      </c>
      <c r="D94" s="139" t="s">
        <v>39</v>
      </c>
      <c r="E94" s="149" t="s">
        <v>116</v>
      </c>
      <c r="F94" s="56" t="s">
        <v>19</v>
      </c>
      <c r="G94" s="254">
        <v>1982</v>
      </c>
      <c r="H94" s="254"/>
      <c r="I94" s="254">
        <f t="shared" si="42"/>
        <v>1982</v>
      </c>
      <c r="J94" s="254">
        <v>2043</v>
      </c>
      <c r="K94" s="254">
        <v>-61</v>
      </c>
      <c r="L94" s="254">
        <f t="shared" si="43"/>
        <v>1982</v>
      </c>
      <c r="M94" s="254">
        <v>2043</v>
      </c>
      <c r="N94" s="254">
        <v>-61</v>
      </c>
      <c r="O94" s="254">
        <f t="shared" si="44"/>
        <v>1982</v>
      </c>
    </row>
    <row r="95" spans="2:15" ht="31.5" x14ac:dyDescent="0.25">
      <c r="B95" s="285" t="s">
        <v>117</v>
      </c>
      <c r="C95" s="142" t="s">
        <v>12</v>
      </c>
      <c r="D95" s="139" t="s">
        <v>39</v>
      </c>
      <c r="E95" s="149" t="s">
        <v>116</v>
      </c>
      <c r="F95" s="56" t="s">
        <v>30</v>
      </c>
      <c r="G95" s="254">
        <v>395</v>
      </c>
      <c r="H95" s="254"/>
      <c r="I95" s="254">
        <f t="shared" si="42"/>
        <v>395</v>
      </c>
      <c r="J95" s="254">
        <v>395</v>
      </c>
      <c r="K95" s="254"/>
      <c r="L95" s="254">
        <f t="shared" si="43"/>
        <v>395</v>
      </c>
      <c r="M95" s="254">
        <v>395</v>
      </c>
      <c r="N95" s="254"/>
      <c r="O95" s="254">
        <f t="shared" si="44"/>
        <v>395</v>
      </c>
    </row>
    <row r="96" spans="2:15" ht="63" x14ac:dyDescent="0.25">
      <c r="B96" s="285" t="s">
        <v>118</v>
      </c>
      <c r="C96" s="142" t="s">
        <v>12</v>
      </c>
      <c r="D96" s="139" t="s">
        <v>39</v>
      </c>
      <c r="E96" s="149" t="s">
        <v>119</v>
      </c>
      <c r="F96" s="56" t="s">
        <v>19</v>
      </c>
      <c r="G96" s="254">
        <v>8233</v>
      </c>
      <c r="H96" s="254"/>
      <c r="I96" s="254">
        <f t="shared" si="42"/>
        <v>8233</v>
      </c>
      <c r="J96" s="254">
        <v>8532</v>
      </c>
      <c r="K96" s="254">
        <v>-254</v>
      </c>
      <c r="L96" s="254">
        <f t="shared" si="43"/>
        <v>8278</v>
      </c>
      <c r="M96" s="254">
        <v>8720</v>
      </c>
      <c r="N96" s="254">
        <v>-260</v>
      </c>
      <c r="O96" s="254">
        <f t="shared" si="44"/>
        <v>8460</v>
      </c>
    </row>
    <row r="97" spans="2:15" ht="63" hidden="1" x14ac:dyDescent="0.25">
      <c r="B97" s="285" t="s">
        <v>120</v>
      </c>
      <c r="C97" s="142" t="s">
        <v>12</v>
      </c>
      <c r="D97" s="139" t="s">
        <v>39</v>
      </c>
      <c r="E97" s="149" t="s">
        <v>29</v>
      </c>
      <c r="F97" s="56" t="s">
        <v>19</v>
      </c>
      <c r="G97" s="254"/>
      <c r="H97" s="254"/>
      <c r="I97" s="254">
        <f t="shared" si="42"/>
        <v>0</v>
      </c>
      <c r="J97" s="254"/>
      <c r="K97" s="254"/>
      <c r="L97" s="254">
        <f t="shared" si="43"/>
        <v>0</v>
      </c>
      <c r="M97" s="254"/>
      <c r="N97" s="254"/>
      <c r="O97" s="254">
        <f t="shared" si="44"/>
        <v>0</v>
      </c>
    </row>
    <row r="98" spans="2:15" ht="41.25" hidden="1" customHeight="1" x14ac:dyDescent="0.25">
      <c r="B98" s="285" t="s">
        <v>121</v>
      </c>
      <c r="C98" s="142" t="s">
        <v>12</v>
      </c>
      <c r="D98" s="139" t="s">
        <v>39</v>
      </c>
      <c r="E98" s="149" t="s">
        <v>29</v>
      </c>
      <c r="F98" s="56" t="s">
        <v>30</v>
      </c>
      <c r="G98" s="254"/>
      <c r="H98" s="254"/>
      <c r="I98" s="254">
        <f t="shared" si="42"/>
        <v>0</v>
      </c>
      <c r="J98" s="254"/>
      <c r="K98" s="254"/>
      <c r="L98" s="254">
        <f t="shared" si="43"/>
        <v>0</v>
      </c>
      <c r="M98" s="254"/>
      <c r="N98" s="254"/>
      <c r="O98" s="254">
        <f t="shared" si="44"/>
        <v>0</v>
      </c>
    </row>
    <row r="99" spans="2:15" ht="64.5" hidden="1" customHeight="1" x14ac:dyDescent="0.25">
      <c r="B99" s="285" t="s">
        <v>122</v>
      </c>
      <c r="C99" s="142" t="s">
        <v>12</v>
      </c>
      <c r="D99" s="139" t="s">
        <v>39</v>
      </c>
      <c r="E99" s="149" t="s">
        <v>29</v>
      </c>
      <c r="F99" s="56" t="s">
        <v>35</v>
      </c>
      <c r="G99" s="254"/>
      <c r="H99" s="254"/>
      <c r="I99" s="254">
        <f t="shared" si="42"/>
        <v>0</v>
      </c>
      <c r="J99" s="254"/>
      <c r="K99" s="254"/>
      <c r="L99" s="254">
        <f t="shared" si="43"/>
        <v>0</v>
      </c>
      <c r="M99" s="254"/>
      <c r="N99" s="254"/>
      <c r="O99" s="254">
        <f t="shared" si="44"/>
        <v>0</v>
      </c>
    </row>
    <row r="100" spans="2:15" ht="67.5" hidden="1" customHeight="1" x14ac:dyDescent="0.25">
      <c r="B100" s="285" t="s">
        <v>123</v>
      </c>
      <c r="C100" s="142" t="s">
        <v>12</v>
      </c>
      <c r="D100" s="139" t="s">
        <v>39</v>
      </c>
      <c r="E100" s="149" t="s">
        <v>124</v>
      </c>
      <c r="F100" s="56" t="s">
        <v>47</v>
      </c>
      <c r="G100" s="254"/>
      <c r="H100" s="254"/>
      <c r="I100" s="254">
        <f t="shared" si="42"/>
        <v>0</v>
      </c>
      <c r="J100" s="254"/>
      <c r="K100" s="254"/>
      <c r="L100" s="254">
        <f t="shared" si="43"/>
        <v>0</v>
      </c>
      <c r="M100" s="254"/>
      <c r="N100" s="254"/>
      <c r="O100" s="254">
        <f t="shared" si="44"/>
        <v>0</v>
      </c>
    </row>
    <row r="101" spans="2:15" ht="67.5" hidden="1" customHeight="1" x14ac:dyDescent="0.25">
      <c r="B101" s="285"/>
      <c r="C101" s="141"/>
      <c r="D101" s="138"/>
      <c r="E101" s="148"/>
      <c r="F101" s="55"/>
      <c r="G101" s="254"/>
      <c r="H101" s="254"/>
      <c r="I101" s="254">
        <f t="shared" si="42"/>
        <v>0</v>
      </c>
      <c r="J101" s="254"/>
      <c r="K101" s="254"/>
      <c r="L101" s="254">
        <f t="shared" si="43"/>
        <v>0</v>
      </c>
      <c r="M101" s="254"/>
      <c r="N101" s="254"/>
      <c r="O101" s="254">
        <f t="shared" si="44"/>
        <v>0</v>
      </c>
    </row>
    <row r="102" spans="2:15" ht="63" x14ac:dyDescent="0.25">
      <c r="B102" s="285" t="s">
        <v>31</v>
      </c>
      <c r="C102" s="142" t="s">
        <v>12</v>
      </c>
      <c r="D102" s="139" t="s">
        <v>39</v>
      </c>
      <c r="E102" s="149" t="s">
        <v>32</v>
      </c>
      <c r="F102" s="56" t="s">
        <v>19</v>
      </c>
      <c r="G102" s="254">
        <v>334158</v>
      </c>
      <c r="H102" s="254"/>
      <c r="I102" s="254">
        <f t="shared" si="42"/>
        <v>334158</v>
      </c>
      <c r="J102" s="254">
        <v>344778</v>
      </c>
      <c r="K102" s="254">
        <v>-9893</v>
      </c>
      <c r="L102" s="254">
        <f t="shared" si="43"/>
        <v>334885</v>
      </c>
      <c r="M102" s="254">
        <v>346969</v>
      </c>
      <c r="N102" s="254">
        <v>-9958</v>
      </c>
      <c r="O102" s="254">
        <f t="shared" si="44"/>
        <v>337011</v>
      </c>
    </row>
    <row r="103" spans="2:15" ht="47.25" x14ac:dyDescent="0.25">
      <c r="B103" s="285" t="s">
        <v>33</v>
      </c>
      <c r="C103" s="142" t="s">
        <v>12</v>
      </c>
      <c r="D103" s="139" t="s">
        <v>39</v>
      </c>
      <c r="E103" s="149" t="s">
        <v>32</v>
      </c>
      <c r="F103" s="56" t="s">
        <v>30</v>
      </c>
      <c r="G103" s="254">
        <v>148797</v>
      </c>
      <c r="H103" s="254"/>
      <c r="I103" s="254">
        <f t="shared" si="42"/>
        <v>148797</v>
      </c>
      <c r="J103" s="254">
        <v>148797</v>
      </c>
      <c r="K103" s="254"/>
      <c r="L103" s="254">
        <f t="shared" si="43"/>
        <v>148797</v>
      </c>
      <c r="M103" s="254">
        <v>148797</v>
      </c>
      <c r="N103" s="254"/>
      <c r="O103" s="254">
        <f t="shared" si="44"/>
        <v>148797</v>
      </c>
    </row>
    <row r="104" spans="2:15" ht="32.25" thickBot="1" x14ac:dyDescent="0.3">
      <c r="B104" s="285" t="s">
        <v>34</v>
      </c>
      <c r="C104" s="142" t="s">
        <v>12</v>
      </c>
      <c r="D104" s="139" t="s">
        <v>39</v>
      </c>
      <c r="E104" s="149" t="s">
        <v>32</v>
      </c>
      <c r="F104" s="56" t="s">
        <v>35</v>
      </c>
      <c r="G104" s="254">
        <v>3996</v>
      </c>
      <c r="H104" s="254"/>
      <c r="I104" s="254">
        <f t="shared" si="42"/>
        <v>3996</v>
      </c>
      <c r="J104" s="254">
        <v>3996</v>
      </c>
      <c r="K104" s="254"/>
      <c r="L104" s="254">
        <f t="shared" si="43"/>
        <v>3996</v>
      </c>
      <c r="M104" s="254">
        <v>3996</v>
      </c>
      <c r="N104" s="254"/>
      <c r="O104" s="254">
        <f t="shared" si="44"/>
        <v>3996</v>
      </c>
    </row>
    <row r="105" spans="2:15" ht="28.9" customHeight="1" thickBot="1" x14ac:dyDescent="0.3">
      <c r="B105" s="284" t="s">
        <v>125</v>
      </c>
      <c r="C105" s="12" t="s">
        <v>8</v>
      </c>
      <c r="D105" s="14" t="s">
        <v>126</v>
      </c>
      <c r="E105" s="14"/>
      <c r="F105" s="16"/>
      <c r="G105" s="251">
        <f t="shared" ref="G105:O105" si="45">G106+G115</f>
        <v>250663</v>
      </c>
      <c r="H105" s="251">
        <f t="shared" si="45"/>
        <v>0</v>
      </c>
      <c r="I105" s="251">
        <f t="shared" si="45"/>
        <v>250663</v>
      </c>
      <c r="J105" s="251">
        <f t="shared" si="45"/>
        <v>251689</v>
      </c>
      <c r="K105" s="251">
        <f t="shared" si="45"/>
        <v>-6175</v>
      </c>
      <c r="L105" s="251">
        <f t="shared" si="45"/>
        <v>245514</v>
      </c>
      <c r="M105" s="251">
        <f t="shared" si="45"/>
        <v>251826</v>
      </c>
      <c r="N105" s="251">
        <f t="shared" si="45"/>
        <v>-6175</v>
      </c>
      <c r="O105" s="251">
        <f t="shared" si="45"/>
        <v>245651</v>
      </c>
    </row>
    <row r="106" spans="2:15" s="32" customFormat="1" ht="31.5" x14ac:dyDescent="0.25">
      <c r="B106" s="288" t="s">
        <v>127</v>
      </c>
      <c r="C106" s="60" t="s">
        <v>12</v>
      </c>
      <c r="D106" s="64" t="s">
        <v>128</v>
      </c>
      <c r="E106" s="128" t="s">
        <v>12</v>
      </c>
      <c r="F106" s="61"/>
      <c r="G106" s="256">
        <f t="shared" ref="G106:O106" si="46">G107</f>
        <v>247333</v>
      </c>
      <c r="H106" s="256">
        <f t="shared" si="46"/>
        <v>0</v>
      </c>
      <c r="I106" s="256">
        <f t="shared" si="46"/>
        <v>247333</v>
      </c>
      <c r="J106" s="256">
        <f t="shared" si="46"/>
        <v>251466</v>
      </c>
      <c r="K106" s="256">
        <f t="shared" si="46"/>
        <v>-6175</v>
      </c>
      <c r="L106" s="256">
        <f t="shared" si="46"/>
        <v>245291</v>
      </c>
      <c r="M106" s="256">
        <f t="shared" si="46"/>
        <v>251466</v>
      </c>
      <c r="N106" s="256">
        <f t="shared" si="46"/>
        <v>-6175</v>
      </c>
      <c r="O106" s="256">
        <f t="shared" si="46"/>
        <v>245291</v>
      </c>
    </row>
    <row r="107" spans="2:15" ht="21" customHeight="1" x14ac:dyDescent="0.25">
      <c r="B107" s="289" t="s">
        <v>129</v>
      </c>
      <c r="C107" s="62" t="s">
        <v>12</v>
      </c>
      <c r="D107" s="64" t="s">
        <v>128</v>
      </c>
      <c r="E107" s="129" t="s">
        <v>130</v>
      </c>
      <c r="F107" s="63"/>
      <c r="G107" s="254">
        <f t="shared" ref="G107:O107" si="47">G108+G112</f>
        <v>247333</v>
      </c>
      <c r="H107" s="254">
        <f t="shared" si="47"/>
        <v>0</v>
      </c>
      <c r="I107" s="254">
        <f t="shared" si="47"/>
        <v>247333</v>
      </c>
      <c r="J107" s="254">
        <f t="shared" si="47"/>
        <v>251466</v>
      </c>
      <c r="K107" s="254">
        <f t="shared" si="47"/>
        <v>-6175</v>
      </c>
      <c r="L107" s="254">
        <f t="shared" si="47"/>
        <v>245291</v>
      </c>
      <c r="M107" s="254">
        <f t="shared" si="47"/>
        <v>251466</v>
      </c>
      <c r="N107" s="254">
        <f t="shared" si="47"/>
        <v>-6175</v>
      </c>
      <c r="O107" s="254">
        <f t="shared" si="47"/>
        <v>245291</v>
      </c>
    </row>
    <row r="108" spans="2:15" ht="31.5" x14ac:dyDescent="0.25">
      <c r="B108" s="289" t="s">
        <v>131</v>
      </c>
      <c r="C108" s="62" t="s">
        <v>12</v>
      </c>
      <c r="D108" s="64" t="s">
        <v>128</v>
      </c>
      <c r="E108" s="129" t="s">
        <v>132</v>
      </c>
      <c r="F108" s="63"/>
      <c r="G108" s="254">
        <f t="shared" ref="G108:O108" si="48">G109+G110+G111</f>
        <v>232331</v>
      </c>
      <c r="H108" s="254">
        <f t="shared" si="48"/>
        <v>0</v>
      </c>
      <c r="I108" s="254">
        <f t="shared" si="48"/>
        <v>232331</v>
      </c>
      <c r="J108" s="254">
        <f t="shared" si="48"/>
        <v>238506</v>
      </c>
      <c r="K108" s="254">
        <f t="shared" si="48"/>
        <v>-6175</v>
      </c>
      <c r="L108" s="254">
        <f t="shared" si="48"/>
        <v>232331</v>
      </c>
      <c r="M108" s="254">
        <f t="shared" si="48"/>
        <v>238506</v>
      </c>
      <c r="N108" s="254">
        <f t="shared" si="48"/>
        <v>-6175</v>
      </c>
      <c r="O108" s="254">
        <f t="shared" si="48"/>
        <v>232331</v>
      </c>
    </row>
    <row r="109" spans="2:15" ht="70.5" customHeight="1" x14ac:dyDescent="0.25">
      <c r="B109" s="289" t="s">
        <v>133</v>
      </c>
      <c r="C109" s="62" t="s">
        <v>12</v>
      </c>
      <c r="D109" s="64" t="s">
        <v>128</v>
      </c>
      <c r="E109" s="129" t="s">
        <v>134</v>
      </c>
      <c r="F109" s="64" t="s">
        <v>19</v>
      </c>
      <c r="G109" s="254">
        <v>199581</v>
      </c>
      <c r="H109" s="254"/>
      <c r="I109" s="254">
        <f t="shared" ref="I109:I114" si="49">G109+H109</f>
        <v>199581</v>
      </c>
      <c r="J109" s="254">
        <v>205756</v>
      </c>
      <c r="K109" s="254">
        <v>-6175</v>
      </c>
      <c r="L109" s="254">
        <f>J109+K109</f>
        <v>199581</v>
      </c>
      <c r="M109" s="254">
        <v>205756</v>
      </c>
      <c r="N109" s="254">
        <v>-6175</v>
      </c>
      <c r="O109" s="254">
        <f>M109+N109</f>
        <v>199581</v>
      </c>
    </row>
    <row r="110" spans="2:15" ht="37.5" customHeight="1" x14ac:dyDescent="0.25">
      <c r="B110" s="206" t="s">
        <v>2251</v>
      </c>
      <c r="C110" s="62" t="s">
        <v>12</v>
      </c>
      <c r="D110" s="64" t="s">
        <v>128</v>
      </c>
      <c r="E110" s="129" t="s">
        <v>134</v>
      </c>
      <c r="F110" s="64" t="s">
        <v>30</v>
      </c>
      <c r="G110" s="254">
        <v>32649</v>
      </c>
      <c r="H110" s="254"/>
      <c r="I110" s="254">
        <f t="shared" si="49"/>
        <v>32649</v>
      </c>
      <c r="J110" s="254">
        <v>32649</v>
      </c>
      <c r="K110" s="254"/>
      <c r="L110" s="254">
        <f>J110+K110</f>
        <v>32649</v>
      </c>
      <c r="M110" s="254">
        <v>32649</v>
      </c>
      <c r="N110" s="254"/>
      <c r="O110" s="254">
        <f>M110+N110</f>
        <v>32649</v>
      </c>
    </row>
    <row r="111" spans="2:15" ht="39" customHeight="1" x14ac:dyDescent="0.25">
      <c r="B111" s="289" t="s">
        <v>135</v>
      </c>
      <c r="C111" s="62" t="s">
        <v>12</v>
      </c>
      <c r="D111" s="64" t="s">
        <v>128</v>
      </c>
      <c r="E111" s="129" t="s">
        <v>134</v>
      </c>
      <c r="F111" s="64" t="s">
        <v>35</v>
      </c>
      <c r="G111" s="254">
        <v>101</v>
      </c>
      <c r="H111" s="254"/>
      <c r="I111" s="254">
        <f t="shared" si="49"/>
        <v>101</v>
      </c>
      <c r="J111" s="254">
        <v>101</v>
      </c>
      <c r="K111" s="254"/>
      <c r="L111" s="254">
        <f>J111+K111</f>
        <v>101</v>
      </c>
      <c r="M111" s="254">
        <v>101</v>
      </c>
      <c r="N111" s="254"/>
      <c r="O111" s="254">
        <f>M111+N111</f>
        <v>101</v>
      </c>
    </row>
    <row r="112" spans="2:15" ht="31.5" x14ac:dyDescent="0.25">
      <c r="B112" s="289" t="s">
        <v>136</v>
      </c>
      <c r="C112" s="62" t="s">
        <v>12</v>
      </c>
      <c r="D112" s="64" t="s">
        <v>128</v>
      </c>
      <c r="E112" s="129" t="s">
        <v>137</v>
      </c>
      <c r="F112" s="63"/>
      <c r="G112" s="254">
        <f t="shared" ref="G112:O112" si="50">G113+G114</f>
        <v>15002</v>
      </c>
      <c r="H112" s="254">
        <f t="shared" si="50"/>
        <v>0</v>
      </c>
      <c r="I112" s="254">
        <f t="shared" si="50"/>
        <v>15002</v>
      </c>
      <c r="J112" s="254">
        <f t="shared" si="50"/>
        <v>12960</v>
      </c>
      <c r="K112" s="254">
        <f t="shared" si="50"/>
        <v>0</v>
      </c>
      <c r="L112" s="254">
        <f t="shared" si="50"/>
        <v>12960</v>
      </c>
      <c r="M112" s="254">
        <f t="shared" si="50"/>
        <v>12960</v>
      </c>
      <c r="N112" s="254">
        <f t="shared" si="50"/>
        <v>0</v>
      </c>
      <c r="O112" s="254">
        <f t="shared" si="50"/>
        <v>12960</v>
      </c>
    </row>
    <row r="113" spans="2:15" ht="47.25" x14ac:dyDescent="0.25">
      <c r="B113" s="290" t="s">
        <v>138</v>
      </c>
      <c r="C113" s="65" t="s">
        <v>12</v>
      </c>
      <c r="D113" s="67" t="s">
        <v>128</v>
      </c>
      <c r="E113" s="130" t="s">
        <v>139</v>
      </c>
      <c r="F113" s="69" t="s">
        <v>19</v>
      </c>
      <c r="G113" s="254">
        <v>326</v>
      </c>
      <c r="H113" s="254"/>
      <c r="I113" s="254">
        <f t="shared" si="49"/>
        <v>326</v>
      </c>
      <c r="J113" s="254">
        <v>326</v>
      </c>
      <c r="K113" s="254"/>
      <c r="L113" s="254">
        <f>J113+K113</f>
        <v>326</v>
      </c>
      <c r="M113" s="254">
        <v>326</v>
      </c>
      <c r="N113" s="254"/>
      <c r="O113" s="254">
        <f>M113+N113</f>
        <v>326</v>
      </c>
    </row>
    <row r="114" spans="2:15" ht="31.5" x14ac:dyDescent="0.25">
      <c r="B114" s="290" t="s">
        <v>140</v>
      </c>
      <c r="C114" s="65" t="s">
        <v>12</v>
      </c>
      <c r="D114" s="67" t="s">
        <v>128</v>
      </c>
      <c r="E114" s="129" t="s">
        <v>139</v>
      </c>
      <c r="F114" s="64" t="s">
        <v>30</v>
      </c>
      <c r="G114" s="254">
        <v>14676</v>
      </c>
      <c r="H114" s="254"/>
      <c r="I114" s="254">
        <f t="shared" si="49"/>
        <v>14676</v>
      </c>
      <c r="J114" s="254">
        <v>12634</v>
      </c>
      <c r="K114" s="254"/>
      <c r="L114" s="254">
        <f>J114+K114</f>
        <v>12634</v>
      </c>
      <c r="M114" s="254">
        <v>12634</v>
      </c>
      <c r="N114" s="254"/>
      <c r="O114" s="254">
        <f>M114+N114</f>
        <v>12634</v>
      </c>
    </row>
    <row r="115" spans="2:15" ht="15.75" x14ac:dyDescent="0.25">
      <c r="B115" s="290" t="s">
        <v>11</v>
      </c>
      <c r="C115" s="65" t="s">
        <v>12</v>
      </c>
      <c r="D115" s="67" t="s">
        <v>128</v>
      </c>
      <c r="E115" s="129" t="s">
        <v>14</v>
      </c>
      <c r="F115" s="63"/>
      <c r="G115" s="254">
        <f t="shared" ref="G115:O116" si="51">G116</f>
        <v>3330</v>
      </c>
      <c r="H115" s="254">
        <f t="shared" si="51"/>
        <v>0</v>
      </c>
      <c r="I115" s="254">
        <f t="shared" si="51"/>
        <v>3330</v>
      </c>
      <c r="J115" s="254">
        <f t="shared" si="51"/>
        <v>223</v>
      </c>
      <c r="K115" s="254">
        <f t="shared" si="51"/>
        <v>0</v>
      </c>
      <c r="L115" s="254">
        <f t="shared" si="51"/>
        <v>223</v>
      </c>
      <c r="M115" s="254">
        <f t="shared" si="51"/>
        <v>360</v>
      </c>
      <c r="N115" s="254">
        <f t="shared" si="51"/>
        <v>0</v>
      </c>
      <c r="O115" s="254">
        <f t="shared" si="51"/>
        <v>360</v>
      </c>
    </row>
    <row r="116" spans="2:15" ht="21" customHeight="1" x14ac:dyDescent="0.25">
      <c r="B116" s="206" t="s">
        <v>15</v>
      </c>
      <c r="C116" s="65" t="s">
        <v>12</v>
      </c>
      <c r="D116" s="67" t="s">
        <v>128</v>
      </c>
      <c r="E116" s="130" t="s">
        <v>16</v>
      </c>
      <c r="F116" s="68"/>
      <c r="G116" s="254">
        <f t="shared" si="51"/>
        <v>3330</v>
      </c>
      <c r="H116" s="254">
        <f t="shared" si="51"/>
        <v>0</v>
      </c>
      <c r="I116" s="254">
        <f t="shared" si="51"/>
        <v>3330</v>
      </c>
      <c r="J116" s="254">
        <f t="shared" si="51"/>
        <v>223</v>
      </c>
      <c r="K116" s="254">
        <f t="shared" si="51"/>
        <v>0</v>
      </c>
      <c r="L116" s="254">
        <f t="shared" si="51"/>
        <v>223</v>
      </c>
      <c r="M116" s="254">
        <f t="shared" si="51"/>
        <v>360</v>
      </c>
      <c r="N116" s="254">
        <f t="shared" si="51"/>
        <v>0</v>
      </c>
      <c r="O116" s="254">
        <f t="shared" si="51"/>
        <v>360</v>
      </c>
    </row>
    <row r="117" spans="2:15" ht="53.25" customHeight="1" thickBot="1" x14ac:dyDescent="0.3">
      <c r="B117" s="291" t="s">
        <v>2082</v>
      </c>
      <c r="C117" s="65" t="s">
        <v>12</v>
      </c>
      <c r="D117" s="67" t="s">
        <v>128</v>
      </c>
      <c r="E117" s="131" t="s">
        <v>141</v>
      </c>
      <c r="F117" s="72">
        <v>500</v>
      </c>
      <c r="G117" s="254">
        <v>3330</v>
      </c>
      <c r="H117" s="254"/>
      <c r="I117" s="254">
        <f>G117+H117</f>
        <v>3330</v>
      </c>
      <c r="J117" s="254">
        <v>223</v>
      </c>
      <c r="K117" s="254"/>
      <c r="L117" s="254">
        <f>J117+K117</f>
        <v>223</v>
      </c>
      <c r="M117" s="254">
        <v>360</v>
      </c>
      <c r="N117" s="254"/>
      <c r="O117" s="254">
        <f>M117+N117</f>
        <v>360</v>
      </c>
    </row>
    <row r="118" spans="2:15" ht="47.25" customHeight="1" thickBot="1" x14ac:dyDescent="0.3">
      <c r="B118" s="286" t="s">
        <v>142</v>
      </c>
      <c r="C118" s="57" t="s">
        <v>12</v>
      </c>
      <c r="D118" s="59" t="s">
        <v>143</v>
      </c>
      <c r="E118" s="58"/>
      <c r="F118" s="58"/>
      <c r="G118" s="255">
        <f t="shared" ref="G118:O119" si="52">G119</f>
        <v>28409</v>
      </c>
      <c r="H118" s="255">
        <f t="shared" si="52"/>
        <v>0</v>
      </c>
      <c r="I118" s="255">
        <f t="shared" si="52"/>
        <v>28409</v>
      </c>
      <c r="J118" s="255">
        <f t="shared" si="52"/>
        <v>29175</v>
      </c>
      <c r="K118" s="255">
        <f t="shared" si="52"/>
        <v>-753</v>
      </c>
      <c r="L118" s="255">
        <f t="shared" si="52"/>
        <v>28422</v>
      </c>
      <c r="M118" s="255">
        <f t="shared" si="52"/>
        <v>29229</v>
      </c>
      <c r="N118" s="255">
        <f t="shared" si="52"/>
        <v>-755</v>
      </c>
      <c r="O118" s="255">
        <f t="shared" si="52"/>
        <v>28474</v>
      </c>
    </row>
    <row r="119" spans="2:15" s="32" customFormat="1" ht="15.75" x14ac:dyDescent="0.25">
      <c r="B119" s="290" t="s">
        <v>11</v>
      </c>
      <c r="C119" s="140" t="s">
        <v>12</v>
      </c>
      <c r="D119" s="139" t="s">
        <v>143</v>
      </c>
      <c r="E119" s="144" t="s">
        <v>14</v>
      </c>
      <c r="F119" s="51"/>
      <c r="G119" s="252">
        <f t="shared" si="52"/>
        <v>28409</v>
      </c>
      <c r="H119" s="252">
        <f t="shared" si="52"/>
        <v>0</v>
      </c>
      <c r="I119" s="252">
        <f t="shared" si="52"/>
        <v>28409</v>
      </c>
      <c r="J119" s="252">
        <f t="shared" si="52"/>
        <v>29175</v>
      </c>
      <c r="K119" s="252">
        <f t="shared" si="52"/>
        <v>-753</v>
      </c>
      <c r="L119" s="252">
        <f t="shared" si="52"/>
        <v>28422</v>
      </c>
      <c r="M119" s="252">
        <f t="shared" si="52"/>
        <v>29229</v>
      </c>
      <c r="N119" s="252">
        <f t="shared" si="52"/>
        <v>-755</v>
      </c>
      <c r="O119" s="252">
        <f t="shared" si="52"/>
        <v>28474</v>
      </c>
    </row>
    <row r="120" spans="2:15" s="32" customFormat="1" ht="15.75" x14ac:dyDescent="0.25">
      <c r="B120" s="206" t="s">
        <v>15</v>
      </c>
      <c r="C120" s="142" t="s">
        <v>12</v>
      </c>
      <c r="D120" s="139" t="s">
        <v>143</v>
      </c>
      <c r="E120" s="127" t="s">
        <v>16</v>
      </c>
      <c r="F120" s="55"/>
      <c r="G120" s="254">
        <f t="shared" ref="G120:O120" si="53">G121+G122+G123+G124</f>
        <v>28409</v>
      </c>
      <c r="H120" s="254">
        <f t="shared" si="53"/>
        <v>0</v>
      </c>
      <c r="I120" s="254">
        <f t="shared" si="53"/>
        <v>28409</v>
      </c>
      <c r="J120" s="254">
        <f t="shared" si="53"/>
        <v>29175</v>
      </c>
      <c r="K120" s="254">
        <f t="shared" si="53"/>
        <v>-753</v>
      </c>
      <c r="L120" s="254">
        <f t="shared" si="53"/>
        <v>28422</v>
      </c>
      <c r="M120" s="254">
        <f t="shared" si="53"/>
        <v>29229</v>
      </c>
      <c r="N120" s="254">
        <f t="shared" si="53"/>
        <v>-755</v>
      </c>
      <c r="O120" s="254">
        <f t="shared" si="53"/>
        <v>28474</v>
      </c>
    </row>
    <row r="121" spans="2:15" s="32" customFormat="1" ht="78.75" x14ac:dyDescent="0.25">
      <c r="B121" s="285" t="s">
        <v>144</v>
      </c>
      <c r="C121" s="142" t="s">
        <v>12</v>
      </c>
      <c r="D121" s="139" t="s">
        <v>143</v>
      </c>
      <c r="E121" s="127" t="s">
        <v>145</v>
      </c>
      <c r="F121" s="56" t="s">
        <v>19</v>
      </c>
      <c r="G121" s="254">
        <v>4250</v>
      </c>
      <c r="H121" s="254"/>
      <c r="I121" s="254">
        <f>G121+H121</f>
        <v>4250</v>
      </c>
      <c r="J121" s="254">
        <v>4380</v>
      </c>
      <c r="K121" s="254">
        <v>-130</v>
      </c>
      <c r="L121" s="254">
        <f>J121+K121</f>
        <v>4250</v>
      </c>
      <c r="M121" s="254">
        <v>4380</v>
      </c>
      <c r="N121" s="254">
        <v>-130</v>
      </c>
      <c r="O121" s="254">
        <f>M121+N121</f>
        <v>4250</v>
      </c>
    </row>
    <row r="122" spans="2:15" s="32" customFormat="1" ht="63" x14ac:dyDescent="0.25">
      <c r="B122" s="285" t="s">
        <v>31</v>
      </c>
      <c r="C122" s="142" t="s">
        <v>12</v>
      </c>
      <c r="D122" s="139" t="s">
        <v>143</v>
      </c>
      <c r="E122" s="127" t="s">
        <v>32</v>
      </c>
      <c r="F122" s="56" t="s">
        <v>19</v>
      </c>
      <c r="G122" s="254">
        <v>21353</v>
      </c>
      <c r="H122" s="254"/>
      <c r="I122" s="254">
        <f>G122+H122</f>
        <v>21353</v>
      </c>
      <c r="J122" s="254">
        <v>21989</v>
      </c>
      <c r="K122" s="254">
        <v>-623</v>
      </c>
      <c r="L122" s="254">
        <f>J122+K122</f>
        <v>21366</v>
      </c>
      <c r="M122" s="254">
        <v>22043</v>
      </c>
      <c r="N122" s="254">
        <v>-625</v>
      </c>
      <c r="O122" s="254">
        <f>M122+N122</f>
        <v>21418</v>
      </c>
    </row>
    <row r="123" spans="2:15" s="32" customFormat="1" ht="47.25" x14ac:dyDescent="0.25">
      <c r="B123" s="208" t="s">
        <v>33</v>
      </c>
      <c r="C123" s="142" t="s">
        <v>12</v>
      </c>
      <c r="D123" s="139" t="s">
        <v>143</v>
      </c>
      <c r="E123" s="127" t="s">
        <v>32</v>
      </c>
      <c r="F123" s="56" t="s">
        <v>30</v>
      </c>
      <c r="G123" s="254">
        <v>2741</v>
      </c>
      <c r="H123" s="254"/>
      <c r="I123" s="254">
        <f>G123+H123</f>
        <v>2741</v>
      </c>
      <c r="J123" s="254">
        <v>2741</v>
      </c>
      <c r="K123" s="254"/>
      <c r="L123" s="254">
        <f>J123+K123</f>
        <v>2741</v>
      </c>
      <c r="M123" s="254">
        <v>2741</v>
      </c>
      <c r="N123" s="254"/>
      <c r="O123" s="254">
        <f>M123+N123</f>
        <v>2741</v>
      </c>
    </row>
    <row r="124" spans="2:15" s="32" customFormat="1" ht="32.25" thickBot="1" x14ac:dyDescent="0.3">
      <c r="B124" s="208" t="s">
        <v>34</v>
      </c>
      <c r="C124" s="143" t="s">
        <v>12</v>
      </c>
      <c r="D124" s="139" t="s">
        <v>143</v>
      </c>
      <c r="E124" s="127" t="s">
        <v>32</v>
      </c>
      <c r="F124" s="52" t="s">
        <v>35</v>
      </c>
      <c r="G124" s="254">
        <v>65</v>
      </c>
      <c r="H124" s="254"/>
      <c r="I124" s="254">
        <f>G124+H124</f>
        <v>65</v>
      </c>
      <c r="J124" s="254">
        <v>65</v>
      </c>
      <c r="K124" s="254"/>
      <c r="L124" s="254">
        <f>J124+K124</f>
        <v>65</v>
      </c>
      <c r="M124" s="254">
        <v>65</v>
      </c>
      <c r="N124" s="254"/>
      <c r="O124" s="254">
        <f>M124+N124</f>
        <v>65</v>
      </c>
    </row>
    <row r="125" spans="2:15" ht="25.15" customHeight="1" thickBot="1" x14ac:dyDescent="0.3">
      <c r="B125" s="286" t="s">
        <v>146</v>
      </c>
      <c r="C125" s="57" t="s">
        <v>12</v>
      </c>
      <c r="D125" s="59" t="s">
        <v>147</v>
      </c>
      <c r="E125" s="58"/>
      <c r="F125" s="58"/>
      <c r="G125" s="255">
        <f t="shared" ref="G125:O126" si="54">G126</f>
        <v>32060</v>
      </c>
      <c r="H125" s="255">
        <f t="shared" si="54"/>
        <v>0</v>
      </c>
      <c r="I125" s="255">
        <f t="shared" si="54"/>
        <v>32060</v>
      </c>
      <c r="J125" s="255">
        <f t="shared" si="54"/>
        <v>31326</v>
      </c>
      <c r="K125" s="255">
        <f t="shared" si="54"/>
        <v>-1043</v>
      </c>
      <c r="L125" s="255">
        <f t="shared" si="54"/>
        <v>30283</v>
      </c>
      <c r="M125" s="255">
        <f t="shared" si="54"/>
        <v>123105</v>
      </c>
      <c r="N125" s="255">
        <f t="shared" si="54"/>
        <v>-1045</v>
      </c>
      <c r="O125" s="255">
        <f t="shared" si="54"/>
        <v>122060</v>
      </c>
    </row>
    <row r="126" spans="2:15" s="32" customFormat="1" ht="15.75" x14ac:dyDescent="0.25">
      <c r="B126" s="290" t="s">
        <v>11</v>
      </c>
      <c r="C126" s="140" t="s">
        <v>12</v>
      </c>
      <c r="D126" s="139" t="s">
        <v>147</v>
      </c>
      <c r="E126" s="127" t="s">
        <v>14</v>
      </c>
      <c r="F126" s="55"/>
      <c r="G126" s="253">
        <f t="shared" si="54"/>
        <v>32060</v>
      </c>
      <c r="H126" s="253">
        <f t="shared" si="54"/>
        <v>0</v>
      </c>
      <c r="I126" s="253">
        <f t="shared" si="54"/>
        <v>32060</v>
      </c>
      <c r="J126" s="253">
        <f t="shared" si="54"/>
        <v>31326</v>
      </c>
      <c r="K126" s="253">
        <f t="shared" si="54"/>
        <v>-1043</v>
      </c>
      <c r="L126" s="253">
        <f t="shared" si="54"/>
        <v>30283</v>
      </c>
      <c r="M126" s="253">
        <f t="shared" si="54"/>
        <v>123105</v>
      </c>
      <c r="N126" s="253">
        <f t="shared" si="54"/>
        <v>-1045</v>
      </c>
      <c r="O126" s="253">
        <f t="shared" si="54"/>
        <v>122060</v>
      </c>
    </row>
    <row r="127" spans="2:15" s="32" customFormat="1" ht="15.75" x14ac:dyDescent="0.25">
      <c r="B127" s="206" t="s">
        <v>15</v>
      </c>
      <c r="C127" s="142" t="s">
        <v>12</v>
      </c>
      <c r="D127" s="139" t="s">
        <v>147</v>
      </c>
      <c r="E127" s="127" t="s">
        <v>148</v>
      </c>
      <c r="F127" s="55"/>
      <c r="G127" s="254">
        <f t="shared" ref="G127:O127" si="55">G128+G132+G133+G129+G134+G130</f>
        <v>32060</v>
      </c>
      <c r="H127" s="254">
        <f t="shared" si="55"/>
        <v>0</v>
      </c>
      <c r="I127" s="254">
        <f t="shared" si="55"/>
        <v>32060</v>
      </c>
      <c r="J127" s="254">
        <f t="shared" si="55"/>
        <v>31326</v>
      </c>
      <c r="K127" s="254">
        <f t="shared" si="55"/>
        <v>-1043</v>
      </c>
      <c r="L127" s="254">
        <f t="shared" si="55"/>
        <v>30283</v>
      </c>
      <c r="M127" s="254">
        <f t="shared" si="55"/>
        <v>123105</v>
      </c>
      <c r="N127" s="254">
        <f t="shared" si="55"/>
        <v>-1045</v>
      </c>
      <c r="O127" s="254">
        <f t="shared" si="55"/>
        <v>122060</v>
      </c>
    </row>
    <row r="128" spans="2:15" s="32" customFormat="1" ht="63" x14ac:dyDescent="0.25">
      <c r="B128" s="285" t="s">
        <v>149</v>
      </c>
      <c r="C128" s="142" t="s">
        <v>12</v>
      </c>
      <c r="D128" s="139" t="s">
        <v>147</v>
      </c>
      <c r="E128" s="127" t="s">
        <v>150</v>
      </c>
      <c r="F128" s="56" t="s">
        <v>19</v>
      </c>
      <c r="G128" s="254">
        <v>4987</v>
      </c>
      <c r="H128" s="254"/>
      <c r="I128" s="254">
        <f t="shared" ref="I128:I134" si="56">G128+H128</f>
        <v>4987</v>
      </c>
      <c r="J128" s="254">
        <v>5140</v>
      </c>
      <c r="K128" s="254">
        <v>-190</v>
      </c>
      <c r="L128" s="254">
        <f t="shared" ref="L128:L134" si="57">J128+K128</f>
        <v>4950</v>
      </c>
      <c r="M128" s="254">
        <v>5140</v>
      </c>
      <c r="N128" s="254">
        <v>-190</v>
      </c>
      <c r="O128" s="254">
        <f t="shared" ref="O128:O134" si="58">M128+N128</f>
        <v>4950</v>
      </c>
    </row>
    <row r="129" spans="2:15" s="32" customFormat="1" ht="31.5" hidden="1" x14ac:dyDescent="0.25">
      <c r="B129" s="290" t="s">
        <v>151</v>
      </c>
      <c r="C129" s="142" t="s">
        <v>12</v>
      </c>
      <c r="D129" s="139" t="s">
        <v>147</v>
      </c>
      <c r="E129" s="127" t="s">
        <v>152</v>
      </c>
      <c r="F129" s="56" t="s">
        <v>30</v>
      </c>
      <c r="G129" s="254"/>
      <c r="H129" s="254"/>
      <c r="I129" s="254">
        <f t="shared" si="56"/>
        <v>0</v>
      </c>
      <c r="J129" s="254"/>
      <c r="K129" s="254"/>
      <c r="L129" s="254">
        <f t="shared" si="57"/>
        <v>0</v>
      </c>
      <c r="M129" s="254"/>
      <c r="N129" s="254"/>
      <c r="O129" s="254">
        <f t="shared" si="58"/>
        <v>0</v>
      </c>
    </row>
    <row r="130" spans="2:15" s="32" customFormat="1" ht="53.25" customHeight="1" x14ac:dyDescent="0.25">
      <c r="B130" s="290" t="s">
        <v>153</v>
      </c>
      <c r="C130" s="142" t="s">
        <v>12</v>
      </c>
      <c r="D130" s="139" t="s">
        <v>147</v>
      </c>
      <c r="E130" s="127" t="s">
        <v>154</v>
      </c>
      <c r="F130" s="56" t="s">
        <v>30</v>
      </c>
      <c r="G130" s="254">
        <v>1639</v>
      </c>
      <c r="H130" s="254"/>
      <c r="I130" s="254">
        <f t="shared" si="56"/>
        <v>1639</v>
      </c>
      <c r="J130" s="254"/>
      <c r="K130" s="254"/>
      <c r="L130" s="254"/>
      <c r="M130" s="254">
        <v>91704</v>
      </c>
      <c r="N130" s="254"/>
      <c r="O130" s="254">
        <f t="shared" si="58"/>
        <v>91704</v>
      </c>
    </row>
    <row r="131" spans="2:15" s="32" customFormat="1" ht="69" hidden="1" customHeight="1" x14ac:dyDescent="0.25">
      <c r="B131" s="290" t="s">
        <v>155</v>
      </c>
      <c r="C131" s="142" t="s">
        <v>12</v>
      </c>
      <c r="D131" s="139" t="s">
        <v>147</v>
      </c>
      <c r="E131" s="127" t="s">
        <v>156</v>
      </c>
      <c r="F131" s="56" t="s">
        <v>19</v>
      </c>
      <c r="G131" s="254"/>
      <c r="H131" s="254"/>
      <c r="I131" s="254">
        <f t="shared" si="56"/>
        <v>0</v>
      </c>
      <c r="J131" s="254"/>
      <c r="K131" s="254"/>
      <c r="L131" s="254">
        <f t="shared" si="57"/>
        <v>0</v>
      </c>
      <c r="M131" s="254"/>
      <c r="N131" s="254"/>
      <c r="O131" s="254">
        <f t="shared" si="58"/>
        <v>0</v>
      </c>
    </row>
    <row r="132" spans="2:15" s="32" customFormat="1" ht="83.25" customHeight="1" x14ac:dyDescent="0.25">
      <c r="B132" s="285" t="s">
        <v>31</v>
      </c>
      <c r="C132" s="142" t="s">
        <v>12</v>
      </c>
      <c r="D132" s="139" t="s">
        <v>147</v>
      </c>
      <c r="E132" s="127" t="s">
        <v>32</v>
      </c>
      <c r="F132" s="56" t="s">
        <v>19</v>
      </c>
      <c r="G132" s="254">
        <v>23921</v>
      </c>
      <c r="H132" s="254"/>
      <c r="I132" s="254">
        <f t="shared" si="56"/>
        <v>23921</v>
      </c>
      <c r="J132" s="254">
        <v>24673</v>
      </c>
      <c r="K132" s="254">
        <v>-853</v>
      </c>
      <c r="L132" s="254">
        <f t="shared" si="57"/>
        <v>23820</v>
      </c>
      <c r="M132" s="254">
        <v>24748</v>
      </c>
      <c r="N132" s="254">
        <v>-855</v>
      </c>
      <c r="O132" s="254">
        <f t="shared" si="58"/>
        <v>23893</v>
      </c>
    </row>
    <row r="133" spans="2:15" s="32" customFormat="1" ht="47.25" x14ac:dyDescent="0.25">
      <c r="B133" s="285" t="s">
        <v>33</v>
      </c>
      <c r="C133" s="142" t="s">
        <v>12</v>
      </c>
      <c r="D133" s="139" t="s">
        <v>147</v>
      </c>
      <c r="E133" s="127" t="s">
        <v>32</v>
      </c>
      <c r="F133" s="56" t="s">
        <v>30</v>
      </c>
      <c r="G133" s="254">
        <v>1493</v>
      </c>
      <c r="H133" s="254"/>
      <c r="I133" s="254">
        <f t="shared" si="56"/>
        <v>1493</v>
      </c>
      <c r="J133" s="254">
        <v>1493</v>
      </c>
      <c r="K133" s="254"/>
      <c r="L133" s="254">
        <f t="shared" si="57"/>
        <v>1493</v>
      </c>
      <c r="M133" s="254">
        <v>1493</v>
      </c>
      <c r="N133" s="254"/>
      <c r="O133" s="254">
        <f t="shared" si="58"/>
        <v>1493</v>
      </c>
    </row>
    <row r="134" spans="2:15" s="32" customFormat="1" ht="32.25" thickBot="1" x14ac:dyDescent="0.3">
      <c r="B134" s="285" t="s">
        <v>34</v>
      </c>
      <c r="C134" s="143" t="s">
        <v>12</v>
      </c>
      <c r="D134" s="139" t="s">
        <v>147</v>
      </c>
      <c r="E134" s="127" t="s">
        <v>32</v>
      </c>
      <c r="F134" s="56" t="s">
        <v>35</v>
      </c>
      <c r="G134" s="254">
        <v>20</v>
      </c>
      <c r="H134" s="254"/>
      <c r="I134" s="254">
        <f t="shared" si="56"/>
        <v>20</v>
      </c>
      <c r="J134" s="254">
        <v>20</v>
      </c>
      <c r="K134" s="254"/>
      <c r="L134" s="254">
        <f t="shared" si="57"/>
        <v>20</v>
      </c>
      <c r="M134" s="254">
        <v>20</v>
      </c>
      <c r="N134" s="254"/>
      <c r="O134" s="254">
        <f t="shared" si="58"/>
        <v>20</v>
      </c>
    </row>
    <row r="135" spans="2:15" ht="22.9" customHeight="1" thickBot="1" x14ac:dyDescent="0.3">
      <c r="B135" s="284" t="s">
        <v>157</v>
      </c>
      <c r="C135" s="12" t="s">
        <v>8</v>
      </c>
      <c r="D135" s="14">
        <v>10</v>
      </c>
      <c r="E135" s="14"/>
      <c r="F135" s="16"/>
      <c r="G135" s="251">
        <f t="shared" ref="G135:O135" si="59">G138</f>
        <v>3500</v>
      </c>
      <c r="H135" s="251">
        <f t="shared" si="59"/>
        <v>0</v>
      </c>
      <c r="I135" s="251">
        <f t="shared" si="59"/>
        <v>3500</v>
      </c>
      <c r="J135" s="251">
        <f t="shared" si="59"/>
        <v>3500</v>
      </c>
      <c r="K135" s="251">
        <f t="shared" si="59"/>
        <v>0</v>
      </c>
      <c r="L135" s="251">
        <f t="shared" si="59"/>
        <v>3500</v>
      </c>
      <c r="M135" s="251">
        <f t="shared" si="59"/>
        <v>3500</v>
      </c>
      <c r="N135" s="251">
        <f t="shared" si="59"/>
        <v>0</v>
      </c>
      <c r="O135" s="251">
        <f t="shared" si="59"/>
        <v>3500</v>
      </c>
    </row>
    <row r="136" spans="2:15" ht="48.75" customHeight="1" x14ac:dyDescent="0.25">
      <c r="B136" s="292" t="s">
        <v>65</v>
      </c>
      <c r="C136" s="81" t="s">
        <v>12</v>
      </c>
      <c r="D136" s="83" t="s">
        <v>158</v>
      </c>
      <c r="E136" s="167" t="s">
        <v>66</v>
      </c>
      <c r="F136" s="121"/>
      <c r="G136" s="257">
        <f t="shared" ref="G136:O138" si="60">G137</f>
        <v>3500</v>
      </c>
      <c r="H136" s="257">
        <f t="shared" si="60"/>
        <v>0</v>
      </c>
      <c r="I136" s="257">
        <f t="shared" si="60"/>
        <v>3500</v>
      </c>
      <c r="J136" s="257">
        <f t="shared" si="60"/>
        <v>3500</v>
      </c>
      <c r="K136" s="257">
        <f t="shared" si="60"/>
        <v>0</v>
      </c>
      <c r="L136" s="257">
        <f t="shared" si="60"/>
        <v>3500</v>
      </c>
      <c r="M136" s="257">
        <f t="shared" si="60"/>
        <v>3500</v>
      </c>
      <c r="N136" s="257">
        <f t="shared" si="60"/>
        <v>0</v>
      </c>
      <c r="O136" s="257">
        <f t="shared" si="60"/>
        <v>3500</v>
      </c>
    </row>
    <row r="137" spans="2:15" ht="31.5" x14ac:dyDescent="0.25">
      <c r="B137" s="189" t="s">
        <v>159</v>
      </c>
      <c r="C137" s="85" t="s">
        <v>12</v>
      </c>
      <c r="D137" s="20" t="s">
        <v>158</v>
      </c>
      <c r="E137" s="107" t="s">
        <v>160</v>
      </c>
      <c r="F137" s="28"/>
      <c r="G137" s="258">
        <f t="shared" si="60"/>
        <v>3500</v>
      </c>
      <c r="H137" s="258">
        <f t="shared" si="60"/>
        <v>0</v>
      </c>
      <c r="I137" s="258">
        <f t="shared" si="60"/>
        <v>3500</v>
      </c>
      <c r="J137" s="258">
        <f t="shared" si="60"/>
        <v>3500</v>
      </c>
      <c r="K137" s="258">
        <f t="shared" si="60"/>
        <v>0</v>
      </c>
      <c r="L137" s="258">
        <f t="shared" si="60"/>
        <v>3500</v>
      </c>
      <c r="M137" s="258">
        <f t="shared" si="60"/>
        <v>3500</v>
      </c>
      <c r="N137" s="258">
        <f t="shared" si="60"/>
        <v>0</v>
      </c>
      <c r="O137" s="258">
        <f t="shared" si="60"/>
        <v>3500</v>
      </c>
    </row>
    <row r="138" spans="2:15" ht="23.25" customHeight="1" x14ac:dyDescent="0.25">
      <c r="B138" s="189" t="s">
        <v>161</v>
      </c>
      <c r="C138" s="85" t="s">
        <v>12</v>
      </c>
      <c r="D138" s="20" t="s">
        <v>158</v>
      </c>
      <c r="E138" s="107" t="s">
        <v>162</v>
      </c>
      <c r="F138" s="28"/>
      <c r="G138" s="258">
        <f t="shared" si="60"/>
        <v>3500</v>
      </c>
      <c r="H138" s="258">
        <f t="shared" si="60"/>
        <v>0</v>
      </c>
      <c r="I138" s="258">
        <f t="shared" si="60"/>
        <v>3500</v>
      </c>
      <c r="J138" s="258">
        <f t="shared" si="60"/>
        <v>3500</v>
      </c>
      <c r="K138" s="258">
        <f t="shared" si="60"/>
        <v>0</v>
      </c>
      <c r="L138" s="258">
        <f t="shared" si="60"/>
        <v>3500</v>
      </c>
      <c r="M138" s="258">
        <f t="shared" si="60"/>
        <v>3500</v>
      </c>
      <c r="N138" s="258">
        <f t="shared" si="60"/>
        <v>0</v>
      </c>
      <c r="O138" s="258">
        <f t="shared" si="60"/>
        <v>3500</v>
      </c>
    </row>
    <row r="139" spans="2:15" ht="27.75" customHeight="1" thickBot="1" x14ac:dyDescent="0.3">
      <c r="B139" s="293" t="s">
        <v>163</v>
      </c>
      <c r="C139" s="87" t="s">
        <v>12</v>
      </c>
      <c r="D139" s="89" t="s">
        <v>158</v>
      </c>
      <c r="E139" s="118" t="s">
        <v>164</v>
      </c>
      <c r="F139" s="112">
        <v>800</v>
      </c>
      <c r="G139" s="254">
        <v>3500</v>
      </c>
      <c r="H139" s="254"/>
      <c r="I139" s="254">
        <f>G139+H139</f>
        <v>3500</v>
      </c>
      <c r="J139" s="254">
        <v>3500</v>
      </c>
      <c r="K139" s="254"/>
      <c r="L139" s="254">
        <f>J139+K139</f>
        <v>3500</v>
      </c>
      <c r="M139" s="254">
        <v>3500</v>
      </c>
      <c r="N139" s="254"/>
      <c r="O139" s="254">
        <f>M139+N139</f>
        <v>3500</v>
      </c>
    </row>
    <row r="140" spans="2:15" ht="18" customHeight="1" thickBot="1" x14ac:dyDescent="0.3">
      <c r="B140" s="284" t="s">
        <v>165</v>
      </c>
      <c r="C140" s="12" t="s">
        <v>8</v>
      </c>
      <c r="D140" s="14">
        <v>11</v>
      </c>
      <c r="E140" s="14"/>
      <c r="F140" s="16"/>
      <c r="G140" s="251">
        <f t="shared" ref="G140:O142" si="61">G141</f>
        <v>966914</v>
      </c>
      <c r="H140" s="251">
        <f t="shared" si="61"/>
        <v>156201</v>
      </c>
      <c r="I140" s="251">
        <f t="shared" si="61"/>
        <v>1123115</v>
      </c>
      <c r="J140" s="251">
        <f t="shared" si="61"/>
        <v>1546486</v>
      </c>
      <c r="K140" s="251">
        <f t="shared" si="61"/>
        <v>0</v>
      </c>
      <c r="L140" s="251">
        <f t="shared" si="61"/>
        <v>1546486</v>
      </c>
      <c r="M140" s="251">
        <f t="shared" si="61"/>
        <v>1546486</v>
      </c>
      <c r="N140" s="251">
        <f t="shared" si="61"/>
        <v>0</v>
      </c>
      <c r="O140" s="251">
        <f t="shared" si="61"/>
        <v>1546486</v>
      </c>
    </row>
    <row r="141" spans="2:15" ht="19.5" customHeight="1" x14ac:dyDescent="0.25">
      <c r="B141" s="206" t="s">
        <v>11</v>
      </c>
      <c r="C141" s="41" t="s">
        <v>8</v>
      </c>
      <c r="D141" s="2">
        <v>11</v>
      </c>
      <c r="E141" s="101">
        <v>99</v>
      </c>
      <c r="F141" s="4"/>
      <c r="G141" s="254">
        <f t="shared" si="61"/>
        <v>966914</v>
      </c>
      <c r="H141" s="254">
        <f t="shared" si="61"/>
        <v>156201</v>
      </c>
      <c r="I141" s="254">
        <f t="shared" si="61"/>
        <v>1123115</v>
      </c>
      <c r="J141" s="254">
        <f t="shared" si="61"/>
        <v>1546486</v>
      </c>
      <c r="K141" s="254">
        <f t="shared" si="61"/>
        <v>0</v>
      </c>
      <c r="L141" s="254">
        <f t="shared" si="61"/>
        <v>1546486</v>
      </c>
      <c r="M141" s="254">
        <f t="shared" si="61"/>
        <v>1546486</v>
      </c>
      <c r="N141" s="254">
        <f t="shared" si="61"/>
        <v>0</v>
      </c>
      <c r="O141" s="254">
        <f t="shared" si="61"/>
        <v>1546486</v>
      </c>
    </row>
    <row r="142" spans="2:15" ht="19.5" customHeight="1" x14ac:dyDescent="0.25">
      <c r="B142" s="206" t="s">
        <v>15</v>
      </c>
      <c r="C142" s="41" t="s">
        <v>8</v>
      </c>
      <c r="D142" s="2">
        <v>11</v>
      </c>
      <c r="E142" s="102" t="s">
        <v>16</v>
      </c>
      <c r="F142" s="4"/>
      <c r="G142" s="254">
        <f t="shared" si="61"/>
        <v>966914</v>
      </c>
      <c r="H142" s="254">
        <f t="shared" si="61"/>
        <v>156201</v>
      </c>
      <c r="I142" s="254">
        <f t="shared" si="61"/>
        <v>1123115</v>
      </c>
      <c r="J142" s="254">
        <f t="shared" si="61"/>
        <v>1546486</v>
      </c>
      <c r="K142" s="254">
        <f t="shared" si="61"/>
        <v>0</v>
      </c>
      <c r="L142" s="254">
        <f t="shared" si="61"/>
        <v>1546486</v>
      </c>
      <c r="M142" s="254">
        <f t="shared" si="61"/>
        <v>1546486</v>
      </c>
      <c r="N142" s="254">
        <f t="shared" si="61"/>
        <v>0</v>
      </c>
      <c r="O142" s="254">
        <f t="shared" si="61"/>
        <v>1546486</v>
      </c>
    </row>
    <row r="143" spans="2:15" ht="24" customHeight="1" thickBot="1" x14ac:dyDescent="0.3">
      <c r="B143" s="206" t="s">
        <v>166</v>
      </c>
      <c r="C143" s="41" t="s">
        <v>8</v>
      </c>
      <c r="D143" s="2">
        <v>11</v>
      </c>
      <c r="E143" s="102" t="s">
        <v>29</v>
      </c>
      <c r="F143" s="4">
        <v>800</v>
      </c>
      <c r="G143" s="254">
        <v>966914</v>
      </c>
      <c r="H143" s="254">
        <v>156201</v>
      </c>
      <c r="I143" s="254">
        <f>G143+H143</f>
        <v>1123115</v>
      </c>
      <c r="J143" s="254">
        <v>1546486</v>
      </c>
      <c r="K143" s="254"/>
      <c r="L143" s="254">
        <f>J143+K143</f>
        <v>1546486</v>
      </c>
      <c r="M143" s="254">
        <v>1546486</v>
      </c>
      <c r="N143" s="254"/>
      <c r="O143" s="254">
        <f>M143+N143</f>
        <v>1546486</v>
      </c>
    </row>
    <row r="144" spans="2:15" ht="22.5" customHeight="1" thickBot="1" x14ac:dyDescent="0.3">
      <c r="B144" s="286" t="s">
        <v>167</v>
      </c>
      <c r="C144" s="57" t="s">
        <v>12</v>
      </c>
      <c r="D144" s="59" t="s">
        <v>168</v>
      </c>
      <c r="E144" s="58"/>
      <c r="F144" s="58"/>
      <c r="G144" s="255">
        <f t="shared" ref="G144:O144" si="62">G145+G162+G157</f>
        <v>133210</v>
      </c>
      <c r="H144" s="255">
        <f t="shared" si="62"/>
        <v>92</v>
      </c>
      <c r="I144" s="255">
        <f t="shared" si="62"/>
        <v>133302</v>
      </c>
      <c r="J144" s="255">
        <f t="shared" si="62"/>
        <v>136738</v>
      </c>
      <c r="K144" s="255">
        <f t="shared" si="62"/>
        <v>-833</v>
      </c>
      <c r="L144" s="255">
        <f t="shared" si="62"/>
        <v>135905</v>
      </c>
      <c r="M144" s="255">
        <f t="shared" si="62"/>
        <v>120525</v>
      </c>
      <c r="N144" s="255">
        <f t="shared" si="62"/>
        <v>-862</v>
      </c>
      <c r="O144" s="255">
        <f t="shared" si="62"/>
        <v>119663</v>
      </c>
    </row>
    <row r="145" spans="2:15" s="32" customFormat="1" ht="31.5" x14ac:dyDescent="0.25">
      <c r="B145" s="208" t="s">
        <v>58</v>
      </c>
      <c r="C145" s="54" t="s">
        <v>12</v>
      </c>
      <c r="D145" s="56" t="s">
        <v>168</v>
      </c>
      <c r="E145" s="127" t="s">
        <v>22</v>
      </c>
      <c r="F145" s="55"/>
      <c r="G145" s="253">
        <f t="shared" ref="G145:O145" si="63">G146</f>
        <v>81640</v>
      </c>
      <c r="H145" s="253">
        <f t="shared" si="63"/>
        <v>0</v>
      </c>
      <c r="I145" s="253">
        <f t="shared" si="63"/>
        <v>81640</v>
      </c>
      <c r="J145" s="253">
        <f t="shared" si="63"/>
        <v>83951</v>
      </c>
      <c r="K145" s="253">
        <f t="shared" si="63"/>
        <v>0</v>
      </c>
      <c r="L145" s="253">
        <f t="shared" si="63"/>
        <v>83951</v>
      </c>
      <c r="M145" s="253">
        <f t="shared" si="63"/>
        <v>66764</v>
      </c>
      <c r="N145" s="253">
        <f t="shared" si="63"/>
        <v>0</v>
      </c>
      <c r="O145" s="253">
        <f t="shared" si="63"/>
        <v>66764</v>
      </c>
    </row>
    <row r="146" spans="2:15" s="32" customFormat="1" ht="31.5" x14ac:dyDescent="0.25">
      <c r="B146" s="208" t="s">
        <v>169</v>
      </c>
      <c r="C146" s="54" t="s">
        <v>12</v>
      </c>
      <c r="D146" s="56" t="s">
        <v>168</v>
      </c>
      <c r="E146" s="127" t="s">
        <v>170</v>
      </c>
      <c r="F146" s="55"/>
      <c r="G146" s="254">
        <f t="shared" ref="G146:O146" si="64">G147+G153+G155</f>
        <v>81640</v>
      </c>
      <c r="H146" s="254">
        <f t="shared" si="64"/>
        <v>0</v>
      </c>
      <c r="I146" s="254">
        <f t="shared" si="64"/>
        <v>81640</v>
      </c>
      <c r="J146" s="254">
        <f t="shared" si="64"/>
        <v>83951</v>
      </c>
      <c r="K146" s="254">
        <f t="shared" si="64"/>
        <v>0</v>
      </c>
      <c r="L146" s="254">
        <f t="shared" si="64"/>
        <v>83951</v>
      </c>
      <c r="M146" s="254">
        <f t="shared" si="64"/>
        <v>66764</v>
      </c>
      <c r="N146" s="254">
        <f t="shared" si="64"/>
        <v>0</v>
      </c>
      <c r="O146" s="254">
        <f t="shared" si="64"/>
        <v>66764</v>
      </c>
    </row>
    <row r="147" spans="2:15" s="32" customFormat="1" ht="70.5" customHeight="1" x14ac:dyDescent="0.25">
      <c r="B147" s="285" t="s">
        <v>171</v>
      </c>
      <c r="C147" s="54" t="s">
        <v>12</v>
      </c>
      <c r="D147" s="56" t="s">
        <v>168</v>
      </c>
      <c r="E147" s="127" t="s">
        <v>172</v>
      </c>
      <c r="F147" s="55"/>
      <c r="G147" s="253">
        <f t="shared" ref="G147:O147" si="65">G148+G149+G150+G151</f>
        <v>81534</v>
      </c>
      <c r="H147" s="253">
        <f t="shared" si="65"/>
        <v>0</v>
      </c>
      <c r="I147" s="253">
        <f t="shared" si="65"/>
        <v>81534</v>
      </c>
      <c r="J147" s="253">
        <f t="shared" si="65"/>
        <v>83845</v>
      </c>
      <c r="K147" s="253">
        <f t="shared" si="65"/>
        <v>0</v>
      </c>
      <c r="L147" s="253">
        <f t="shared" si="65"/>
        <v>83845</v>
      </c>
      <c r="M147" s="253">
        <f t="shared" si="65"/>
        <v>66658</v>
      </c>
      <c r="N147" s="253">
        <f t="shared" si="65"/>
        <v>0</v>
      </c>
      <c r="O147" s="253">
        <f t="shared" si="65"/>
        <v>66658</v>
      </c>
    </row>
    <row r="148" spans="2:15" s="32" customFormat="1" ht="105" customHeight="1" x14ac:dyDescent="0.25">
      <c r="B148" s="285" t="s">
        <v>173</v>
      </c>
      <c r="C148" s="54" t="s">
        <v>12</v>
      </c>
      <c r="D148" s="56" t="s">
        <v>168</v>
      </c>
      <c r="E148" s="127" t="s">
        <v>174</v>
      </c>
      <c r="F148" s="56" t="s">
        <v>19</v>
      </c>
      <c r="G148" s="254">
        <v>13277</v>
      </c>
      <c r="H148" s="254">
        <v>3930</v>
      </c>
      <c r="I148" s="254">
        <f>G148+H148</f>
        <v>17207</v>
      </c>
      <c r="J148" s="254">
        <v>13818</v>
      </c>
      <c r="K148" s="254">
        <v>3414</v>
      </c>
      <c r="L148" s="254">
        <f>J148+K148</f>
        <v>17232</v>
      </c>
      <c r="M148" s="254">
        <v>14366</v>
      </c>
      <c r="N148" s="254">
        <v>2967</v>
      </c>
      <c r="O148" s="254">
        <f>M148+N148</f>
        <v>17333</v>
      </c>
    </row>
    <row r="149" spans="2:15" s="32" customFormat="1" ht="87" customHeight="1" x14ac:dyDescent="0.25">
      <c r="B149" s="285" t="s">
        <v>175</v>
      </c>
      <c r="C149" s="54" t="s">
        <v>12</v>
      </c>
      <c r="D149" s="56" t="s">
        <v>168</v>
      </c>
      <c r="E149" s="127" t="s">
        <v>174</v>
      </c>
      <c r="F149" s="56" t="s">
        <v>30</v>
      </c>
      <c r="G149" s="254">
        <v>2729</v>
      </c>
      <c r="H149" s="254">
        <v>1</v>
      </c>
      <c r="I149" s="254">
        <f>G149+H149</f>
        <v>2730</v>
      </c>
      <c r="J149" s="254">
        <v>4031</v>
      </c>
      <c r="K149" s="254">
        <v>515</v>
      </c>
      <c r="L149" s="254">
        <f>J149+K149</f>
        <v>4546</v>
      </c>
      <c r="M149" s="254">
        <v>2983</v>
      </c>
      <c r="N149" s="254">
        <v>-2967</v>
      </c>
      <c r="O149" s="254">
        <f>M149+N149</f>
        <v>16</v>
      </c>
    </row>
    <row r="150" spans="2:15" s="32" customFormat="1" ht="66.75" customHeight="1" x14ac:dyDescent="0.25">
      <c r="B150" s="285" t="s">
        <v>176</v>
      </c>
      <c r="C150" s="54" t="s">
        <v>12</v>
      </c>
      <c r="D150" s="56" t="s">
        <v>168</v>
      </c>
      <c r="E150" s="127" t="s">
        <v>174</v>
      </c>
      <c r="F150" s="56" t="s">
        <v>47</v>
      </c>
      <c r="G150" s="254">
        <v>65507</v>
      </c>
      <c r="H150" s="254">
        <v>-3931</v>
      </c>
      <c r="I150" s="254">
        <f>G150+H150</f>
        <v>61576</v>
      </c>
      <c r="J150" s="254">
        <v>65975</v>
      </c>
      <c r="K150" s="254">
        <v>-3929</v>
      </c>
      <c r="L150" s="254">
        <f>J150+K150</f>
        <v>62046</v>
      </c>
      <c r="M150" s="254">
        <v>49288</v>
      </c>
      <c r="N150" s="254"/>
      <c r="O150" s="254">
        <f>M150+N150</f>
        <v>49288</v>
      </c>
    </row>
    <row r="151" spans="2:15" s="32" customFormat="1" ht="78.75" x14ac:dyDescent="0.25">
      <c r="B151" s="285" t="s">
        <v>177</v>
      </c>
      <c r="C151" s="54" t="s">
        <v>12</v>
      </c>
      <c r="D151" s="56" t="s">
        <v>168</v>
      </c>
      <c r="E151" s="127" t="s">
        <v>174</v>
      </c>
      <c r="F151" s="56" t="s">
        <v>35</v>
      </c>
      <c r="G151" s="254">
        <v>21</v>
      </c>
      <c r="H151" s="254"/>
      <c r="I151" s="254">
        <f>G151+H151</f>
        <v>21</v>
      </c>
      <c r="J151" s="254">
        <v>21</v>
      </c>
      <c r="K151" s="254"/>
      <c r="L151" s="254">
        <f>J151+K151</f>
        <v>21</v>
      </c>
      <c r="M151" s="254">
        <v>21</v>
      </c>
      <c r="N151" s="254"/>
      <c r="O151" s="254">
        <f>M151+N151</f>
        <v>21</v>
      </c>
    </row>
    <row r="152" spans="2:15" s="32" customFormat="1" ht="31.5" hidden="1" x14ac:dyDescent="0.25">
      <c r="B152" s="285" t="s">
        <v>178</v>
      </c>
      <c r="C152" s="54" t="s">
        <v>12</v>
      </c>
      <c r="D152" s="56" t="s">
        <v>168</v>
      </c>
      <c r="E152" s="126"/>
      <c r="F152" s="55"/>
      <c r="G152" s="254"/>
      <c r="H152" s="254"/>
      <c r="I152" s="254"/>
      <c r="J152" s="254"/>
      <c r="K152" s="254"/>
      <c r="L152" s="254"/>
      <c r="M152" s="254"/>
      <c r="N152" s="254"/>
      <c r="O152" s="254"/>
    </row>
    <row r="153" spans="2:15" s="32" customFormat="1" ht="31.5" x14ac:dyDescent="0.25">
      <c r="B153" s="285" t="s">
        <v>51</v>
      </c>
      <c r="C153" s="54" t="s">
        <v>12</v>
      </c>
      <c r="D153" s="56" t="s">
        <v>168</v>
      </c>
      <c r="E153" s="127" t="s">
        <v>179</v>
      </c>
      <c r="F153" s="55"/>
      <c r="G153" s="254">
        <f t="shared" ref="G153:O153" si="66">G154</f>
        <v>51</v>
      </c>
      <c r="H153" s="254">
        <f t="shared" si="66"/>
        <v>0</v>
      </c>
      <c r="I153" s="254">
        <f t="shared" si="66"/>
        <v>51</v>
      </c>
      <c r="J153" s="254">
        <f t="shared" si="66"/>
        <v>51</v>
      </c>
      <c r="K153" s="254">
        <f t="shared" si="66"/>
        <v>0</v>
      </c>
      <c r="L153" s="254">
        <f t="shared" si="66"/>
        <v>51</v>
      </c>
      <c r="M153" s="254">
        <f t="shared" si="66"/>
        <v>51</v>
      </c>
      <c r="N153" s="254">
        <f t="shared" si="66"/>
        <v>0</v>
      </c>
      <c r="O153" s="254">
        <f t="shared" si="66"/>
        <v>51</v>
      </c>
    </row>
    <row r="154" spans="2:15" s="32" customFormat="1" ht="63" x14ac:dyDescent="0.25">
      <c r="B154" s="208" t="s">
        <v>31</v>
      </c>
      <c r="C154" s="54" t="s">
        <v>12</v>
      </c>
      <c r="D154" s="56" t="s">
        <v>168</v>
      </c>
      <c r="E154" s="127" t="s">
        <v>180</v>
      </c>
      <c r="F154" s="56" t="s">
        <v>19</v>
      </c>
      <c r="G154" s="254">
        <v>51</v>
      </c>
      <c r="H154" s="254"/>
      <c r="I154" s="254">
        <f>G154+H154</f>
        <v>51</v>
      </c>
      <c r="J154" s="254">
        <v>51</v>
      </c>
      <c r="K154" s="254"/>
      <c r="L154" s="254">
        <f>J154+K154</f>
        <v>51</v>
      </c>
      <c r="M154" s="254">
        <v>51</v>
      </c>
      <c r="N154" s="254"/>
      <c r="O154" s="254">
        <f>M154+N154</f>
        <v>51</v>
      </c>
    </row>
    <row r="155" spans="2:15" s="32" customFormat="1" ht="15.75" x14ac:dyDescent="0.25">
      <c r="B155" s="285" t="s">
        <v>181</v>
      </c>
      <c r="C155" s="54" t="s">
        <v>12</v>
      </c>
      <c r="D155" s="56" t="s">
        <v>168</v>
      </c>
      <c r="E155" s="127" t="s">
        <v>182</v>
      </c>
      <c r="F155" s="55"/>
      <c r="G155" s="254">
        <f t="shared" ref="G155:O155" si="67">G156</f>
        <v>55</v>
      </c>
      <c r="H155" s="254">
        <f t="shared" si="67"/>
        <v>0</v>
      </c>
      <c r="I155" s="254">
        <f t="shared" si="67"/>
        <v>55</v>
      </c>
      <c r="J155" s="254">
        <f t="shared" si="67"/>
        <v>55</v>
      </c>
      <c r="K155" s="254">
        <f t="shared" si="67"/>
        <v>0</v>
      </c>
      <c r="L155" s="254">
        <f t="shared" si="67"/>
        <v>55</v>
      </c>
      <c r="M155" s="254">
        <f t="shared" si="67"/>
        <v>55</v>
      </c>
      <c r="N155" s="254">
        <f t="shared" si="67"/>
        <v>0</v>
      </c>
      <c r="O155" s="254">
        <f t="shared" si="67"/>
        <v>55</v>
      </c>
    </row>
    <row r="156" spans="2:15" s="32" customFormat="1" ht="31.5" x14ac:dyDescent="0.25">
      <c r="B156" s="285" t="s">
        <v>140</v>
      </c>
      <c r="C156" s="54" t="s">
        <v>12</v>
      </c>
      <c r="D156" s="56" t="s">
        <v>168</v>
      </c>
      <c r="E156" s="127" t="s">
        <v>183</v>
      </c>
      <c r="F156" s="56" t="s">
        <v>30</v>
      </c>
      <c r="G156" s="254">
        <v>55</v>
      </c>
      <c r="H156" s="254"/>
      <c r="I156" s="254">
        <f>G156+H156</f>
        <v>55</v>
      </c>
      <c r="J156" s="254">
        <v>55</v>
      </c>
      <c r="K156" s="254"/>
      <c r="L156" s="254">
        <f>J156+K156</f>
        <v>55</v>
      </c>
      <c r="M156" s="254">
        <v>55</v>
      </c>
      <c r="N156" s="254"/>
      <c r="O156" s="254">
        <f>M156+N156</f>
        <v>55</v>
      </c>
    </row>
    <row r="157" spans="2:15" s="32" customFormat="1" ht="31.5" x14ac:dyDescent="0.25">
      <c r="B157" s="285" t="s">
        <v>102</v>
      </c>
      <c r="C157" s="54" t="s">
        <v>12</v>
      </c>
      <c r="D157" s="56" t="s">
        <v>168</v>
      </c>
      <c r="E157" s="127" t="s">
        <v>103</v>
      </c>
      <c r="F157" s="55"/>
      <c r="G157" s="254">
        <f t="shared" ref="G157:O158" si="68">G158</f>
        <v>1906</v>
      </c>
      <c r="H157" s="254">
        <f t="shared" si="68"/>
        <v>0</v>
      </c>
      <c r="I157" s="254">
        <f t="shared" si="68"/>
        <v>1906</v>
      </c>
      <c r="J157" s="254">
        <f t="shared" si="68"/>
        <v>1966</v>
      </c>
      <c r="K157" s="254">
        <f t="shared" si="68"/>
        <v>0</v>
      </c>
      <c r="L157" s="254">
        <f t="shared" si="68"/>
        <v>1966</v>
      </c>
      <c r="M157" s="254">
        <f t="shared" si="68"/>
        <v>1969</v>
      </c>
      <c r="N157" s="254">
        <f t="shared" si="68"/>
        <v>0</v>
      </c>
      <c r="O157" s="254">
        <f t="shared" si="68"/>
        <v>1969</v>
      </c>
    </row>
    <row r="158" spans="2:15" s="32" customFormat="1" ht="15.75" x14ac:dyDescent="0.25">
      <c r="B158" s="285" t="s">
        <v>74</v>
      </c>
      <c r="C158" s="54" t="s">
        <v>12</v>
      </c>
      <c r="D158" s="56" t="s">
        <v>168</v>
      </c>
      <c r="E158" s="127" t="s">
        <v>104</v>
      </c>
      <c r="F158" s="55"/>
      <c r="G158" s="254">
        <f t="shared" si="68"/>
        <v>1906</v>
      </c>
      <c r="H158" s="254">
        <f t="shared" si="68"/>
        <v>0</v>
      </c>
      <c r="I158" s="254">
        <f t="shared" si="68"/>
        <v>1906</v>
      </c>
      <c r="J158" s="254">
        <f t="shared" si="68"/>
        <v>1966</v>
      </c>
      <c r="K158" s="254">
        <f t="shared" si="68"/>
        <v>0</v>
      </c>
      <c r="L158" s="254">
        <f t="shared" si="68"/>
        <v>1966</v>
      </c>
      <c r="M158" s="254">
        <f t="shared" si="68"/>
        <v>1969</v>
      </c>
      <c r="N158" s="254">
        <f t="shared" si="68"/>
        <v>0</v>
      </c>
      <c r="O158" s="254">
        <f t="shared" si="68"/>
        <v>1969</v>
      </c>
    </row>
    <row r="159" spans="2:15" s="32" customFormat="1" ht="31.5" x14ac:dyDescent="0.25">
      <c r="B159" s="285" t="s">
        <v>184</v>
      </c>
      <c r="C159" s="54" t="s">
        <v>12</v>
      </c>
      <c r="D159" s="56" t="s">
        <v>168</v>
      </c>
      <c r="E159" s="127" t="s">
        <v>185</v>
      </c>
      <c r="F159" s="55"/>
      <c r="G159" s="254">
        <f t="shared" ref="G159:O159" si="69">G160+G161</f>
        <v>1906</v>
      </c>
      <c r="H159" s="254">
        <f t="shared" si="69"/>
        <v>0</v>
      </c>
      <c r="I159" s="254">
        <f t="shared" si="69"/>
        <v>1906</v>
      </c>
      <c r="J159" s="254">
        <f t="shared" si="69"/>
        <v>1966</v>
      </c>
      <c r="K159" s="254">
        <f t="shared" si="69"/>
        <v>0</v>
      </c>
      <c r="L159" s="254">
        <f t="shared" si="69"/>
        <v>1966</v>
      </c>
      <c r="M159" s="254">
        <f t="shared" si="69"/>
        <v>1969</v>
      </c>
      <c r="N159" s="254">
        <f t="shared" si="69"/>
        <v>0</v>
      </c>
      <c r="O159" s="254">
        <f t="shared" si="69"/>
        <v>1969</v>
      </c>
    </row>
    <row r="160" spans="2:15" s="32" customFormat="1" ht="31.5" x14ac:dyDescent="0.25">
      <c r="B160" s="285" t="s">
        <v>140</v>
      </c>
      <c r="C160" s="54" t="s">
        <v>12</v>
      </c>
      <c r="D160" s="56" t="s">
        <v>168</v>
      </c>
      <c r="E160" s="127" t="s">
        <v>186</v>
      </c>
      <c r="F160" s="56" t="s">
        <v>30</v>
      </c>
      <c r="G160" s="254">
        <v>83</v>
      </c>
      <c r="H160" s="254"/>
      <c r="I160" s="254">
        <f>G160+H160</f>
        <v>83</v>
      </c>
      <c r="J160" s="254">
        <v>87</v>
      </c>
      <c r="K160" s="254"/>
      <c r="L160" s="254">
        <f>J160+K160</f>
        <v>87</v>
      </c>
      <c r="M160" s="254">
        <v>90</v>
      </c>
      <c r="N160" s="254"/>
      <c r="O160" s="254">
        <f>M160+N160</f>
        <v>90</v>
      </c>
    </row>
    <row r="161" spans="2:15" s="32" customFormat="1" ht="15.75" x14ac:dyDescent="0.25">
      <c r="B161" s="285" t="s">
        <v>187</v>
      </c>
      <c r="C161" s="54" t="s">
        <v>12</v>
      </c>
      <c r="D161" s="56" t="s">
        <v>168</v>
      </c>
      <c r="E161" s="127" t="s">
        <v>186</v>
      </c>
      <c r="F161" s="56" t="s">
        <v>188</v>
      </c>
      <c r="G161" s="254">
        <v>1823</v>
      </c>
      <c r="H161" s="254"/>
      <c r="I161" s="254">
        <f>G161+H161</f>
        <v>1823</v>
      </c>
      <c r="J161" s="254">
        <v>1879</v>
      </c>
      <c r="K161" s="254"/>
      <c r="L161" s="254">
        <f>J161+K161</f>
        <v>1879</v>
      </c>
      <c r="M161" s="254">
        <v>1879</v>
      </c>
      <c r="N161" s="254"/>
      <c r="O161" s="254">
        <f>M161+N161</f>
        <v>1879</v>
      </c>
    </row>
    <row r="162" spans="2:15" s="32" customFormat="1" ht="15.75" x14ac:dyDescent="0.25">
      <c r="B162" s="189" t="s">
        <v>11</v>
      </c>
      <c r="C162" s="54" t="s">
        <v>12</v>
      </c>
      <c r="D162" s="56" t="s">
        <v>168</v>
      </c>
      <c r="E162" s="127" t="s">
        <v>189</v>
      </c>
      <c r="F162" s="55"/>
      <c r="G162" s="253">
        <f t="shared" ref="G162:O162" si="70">G163</f>
        <v>49664</v>
      </c>
      <c r="H162" s="253">
        <f t="shared" si="70"/>
        <v>92</v>
      </c>
      <c r="I162" s="253">
        <f t="shared" si="70"/>
        <v>49756</v>
      </c>
      <c r="J162" s="253">
        <f t="shared" si="70"/>
        <v>50821</v>
      </c>
      <c r="K162" s="253">
        <f t="shared" si="70"/>
        <v>-833</v>
      </c>
      <c r="L162" s="253">
        <f t="shared" si="70"/>
        <v>49988</v>
      </c>
      <c r="M162" s="253">
        <f t="shared" si="70"/>
        <v>51792</v>
      </c>
      <c r="N162" s="253">
        <f t="shared" si="70"/>
        <v>-862</v>
      </c>
      <c r="O162" s="253">
        <f t="shared" si="70"/>
        <v>50930</v>
      </c>
    </row>
    <row r="163" spans="2:15" s="32" customFormat="1" ht="15.75" x14ac:dyDescent="0.25">
      <c r="B163" s="189" t="s">
        <v>190</v>
      </c>
      <c r="C163" s="54" t="s">
        <v>12</v>
      </c>
      <c r="D163" s="56" t="s">
        <v>168</v>
      </c>
      <c r="E163" s="127" t="s">
        <v>23</v>
      </c>
      <c r="F163" s="55"/>
      <c r="G163" s="253">
        <f t="shared" ref="G163:O163" si="71">G176+G164+G165+G166+G173+G174+G175+G169+G170+G171+G172+G168</f>
        <v>49664</v>
      </c>
      <c r="H163" s="253">
        <f t="shared" si="71"/>
        <v>92</v>
      </c>
      <c r="I163" s="253">
        <f t="shared" si="71"/>
        <v>49756</v>
      </c>
      <c r="J163" s="253">
        <f t="shared" si="71"/>
        <v>50821</v>
      </c>
      <c r="K163" s="253">
        <f t="shared" si="71"/>
        <v>-833</v>
      </c>
      <c r="L163" s="253">
        <f t="shared" si="71"/>
        <v>49988</v>
      </c>
      <c r="M163" s="253">
        <f t="shared" si="71"/>
        <v>51792</v>
      </c>
      <c r="N163" s="253">
        <f t="shared" si="71"/>
        <v>-862</v>
      </c>
      <c r="O163" s="253">
        <f t="shared" si="71"/>
        <v>50930</v>
      </c>
    </row>
    <row r="164" spans="2:15" s="32" customFormat="1" ht="63" x14ac:dyDescent="0.25">
      <c r="B164" s="285" t="s">
        <v>118</v>
      </c>
      <c r="C164" s="54" t="s">
        <v>12</v>
      </c>
      <c r="D164" s="56" t="s">
        <v>168</v>
      </c>
      <c r="E164" s="127" t="s">
        <v>119</v>
      </c>
      <c r="F164" s="56" t="s">
        <v>19</v>
      </c>
      <c r="G164" s="254">
        <v>23394</v>
      </c>
      <c r="H164" s="254"/>
      <c r="I164" s="254">
        <f t="shared" ref="I164:I176" si="72">G164+H164</f>
        <v>23394</v>
      </c>
      <c r="J164" s="254">
        <v>24350</v>
      </c>
      <c r="K164" s="254">
        <v>-724</v>
      </c>
      <c r="L164" s="254">
        <f t="shared" ref="L164:L176" si="73">J164+K164</f>
        <v>23626</v>
      </c>
      <c r="M164" s="254">
        <v>25321</v>
      </c>
      <c r="N164" s="254">
        <v>-753</v>
      </c>
      <c r="O164" s="254">
        <f t="shared" ref="O164:O176" si="74">M164+N164</f>
        <v>24568</v>
      </c>
    </row>
    <row r="165" spans="2:15" s="32" customFormat="1" ht="31.5" x14ac:dyDescent="0.25">
      <c r="B165" s="285" t="s">
        <v>191</v>
      </c>
      <c r="C165" s="54" t="s">
        <v>12</v>
      </c>
      <c r="D165" s="56" t="s">
        <v>168</v>
      </c>
      <c r="E165" s="127" t="s">
        <v>119</v>
      </c>
      <c r="F165" s="56" t="s">
        <v>30</v>
      </c>
      <c r="G165" s="254">
        <v>8259</v>
      </c>
      <c r="H165" s="254"/>
      <c r="I165" s="254">
        <f t="shared" si="72"/>
        <v>8259</v>
      </c>
      <c r="J165" s="254">
        <v>8259</v>
      </c>
      <c r="K165" s="254"/>
      <c r="L165" s="254">
        <f t="shared" si="73"/>
        <v>8259</v>
      </c>
      <c r="M165" s="254">
        <v>8259</v>
      </c>
      <c r="N165" s="254"/>
      <c r="O165" s="254">
        <f t="shared" si="74"/>
        <v>8259</v>
      </c>
    </row>
    <row r="166" spans="2:15" s="32" customFormat="1" ht="31.5" x14ac:dyDescent="0.25">
      <c r="B166" s="285" t="s">
        <v>192</v>
      </c>
      <c r="C166" s="54" t="s">
        <v>12</v>
      </c>
      <c r="D166" s="56" t="s">
        <v>168</v>
      </c>
      <c r="E166" s="127" t="s">
        <v>119</v>
      </c>
      <c r="F166" s="56" t="s">
        <v>35</v>
      </c>
      <c r="G166" s="254">
        <v>25</v>
      </c>
      <c r="H166" s="254">
        <v>92</v>
      </c>
      <c r="I166" s="254">
        <f t="shared" si="72"/>
        <v>117</v>
      </c>
      <c r="J166" s="254">
        <v>25</v>
      </c>
      <c r="K166" s="254">
        <v>92</v>
      </c>
      <c r="L166" s="254">
        <f t="shared" si="73"/>
        <v>117</v>
      </c>
      <c r="M166" s="254">
        <v>25</v>
      </c>
      <c r="N166" s="254">
        <v>92</v>
      </c>
      <c r="O166" s="254">
        <f t="shared" si="74"/>
        <v>117</v>
      </c>
    </row>
    <row r="167" spans="2:15" s="32" customFormat="1" ht="63" hidden="1" x14ac:dyDescent="0.25">
      <c r="B167" s="285" t="s">
        <v>193</v>
      </c>
      <c r="C167" s="54" t="s">
        <v>12</v>
      </c>
      <c r="D167" s="56" t="s">
        <v>168</v>
      </c>
      <c r="E167" s="127" t="s">
        <v>29</v>
      </c>
      <c r="F167" s="56" t="s">
        <v>19</v>
      </c>
      <c r="G167" s="254"/>
      <c r="H167" s="254"/>
      <c r="I167" s="254">
        <f t="shared" si="72"/>
        <v>0</v>
      </c>
      <c r="J167" s="254"/>
      <c r="K167" s="254"/>
      <c r="L167" s="254">
        <f t="shared" si="73"/>
        <v>0</v>
      </c>
      <c r="M167" s="254"/>
      <c r="N167" s="254"/>
      <c r="O167" s="254">
        <f t="shared" si="74"/>
        <v>0</v>
      </c>
    </row>
    <row r="168" spans="2:15" s="32" customFormat="1" ht="31.5" hidden="1" x14ac:dyDescent="0.25">
      <c r="B168" s="189" t="s">
        <v>194</v>
      </c>
      <c r="C168" s="54" t="s">
        <v>12</v>
      </c>
      <c r="D168" s="56" t="s">
        <v>168</v>
      </c>
      <c r="E168" s="127" t="s">
        <v>29</v>
      </c>
      <c r="F168" s="56" t="s">
        <v>111</v>
      </c>
      <c r="G168" s="254"/>
      <c r="H168" s="254"/>
      <c r="I168" s="254">
        <f t="shared" si="72"/>
        <v>0</v>
      </c>
      <c r="J168" s="254"/>
      <c r="K168" s="254"/>
      <c r="L168" s="254">
        <f t="shared" si="73"/>
        <v>0</v>
      </c>
      <c r="M168" s="254"/>
      <c r="N168" s="254"/>
      <c r="O168" s="254">
        <f t="shared" si="74"/>
        <v>0</v>
      </c>
    </row>
    <row r="169" spans="2:15" s="32" customFormat="1" ht="63" hidden="1" x14ac:dyDescent="0.25">
      <c r="B169" s="285" t="s">
        <v>195</v>
      </c>
      <c r="C169" s="54" t="s">
        <v>12</v>
      </c>
      <c r="D169" s="56" t="s">
        <v>168</v>
      </c>
      <c r="E169" s="127" t="s">
        <v>196</v>
      </c>
      <c r="F169" s="56" t="s">
        <v>19</v>
      </c>
      <c r="G169" s="254"/>
      <c r="H169" s="254"/>
      <c r="I169" s="254">
        <f t="shared" si="72"/>
        <v>0</v>
      </c>
      <c r="J169" s="254"/>
      <c r="K169" s="254"/>
      <c r="L169" s="254">
        <f t="shared" si="73"/>
        <v>0</v>
      </c>
      <c r="M169" s="254"/>
      <c r="N169" s="254"/>
      <c r="O169" s="254">
        <f t="shared" si="74"/>
        <v>0</v>
      </c>
    </row>
    <row r="170" spans="2:15" s="32" customFormat="1" ht="47.25" hidden="1" x14ac:dyDescent="0.25">
      <c r="B170" s="285" t="s">
        <v>197</v>
      </c>
      <c r="C170" s="54" t="s">
        <v>12</v>
      </c>
      <c r="D170" s="56" t="s">
        <v>168</v>
      </c>
      <c r="E170" s="127" t="s">
        <v>196</v>
      </c>
      <c r="F170" s="56" t="s">
        <v>30</v>
      </c>
      <c r="G170" s="254"/>
      <c r="H170" s="254"/>
      <c r="I170" s="254">
        <f t="shared" si="72"/>
        <v>0</v>
      </c>
      <c r="J170" s="254"/>
      <c r="K170" s="254"/>
      <c r="L170" s="254">
        <f t="shared" si="73"/>
        <v>0</v>
      </c>
      <c r="M170" s="254"/>
      <c r="N170" s="254"/>
      <c r="O170" s="254">
        <f t="shared" si="74"/>
        <v>0</v>
      </c>
    </row>
    <row r="171" spans="2:15" s="32" customFormat="1" ht="63" hidden="1" x14ac:dyDescent="0.25">
      <c r="B171" s="285" t="s">
        <v>198</v>
      </c>
      <c r="C171" s="54" t="s">
        <v>12</v>
      </c>
      <c r="D171" s="56" t="s">
        <v>168</v>
      </c>
      <c r="E171" s="127" t="s">
        <v>199</v>
      </c>
      <c r="F171" s="56" t="s">
        <v>19</v>
      </c>
      <c r="G171" s="254"/>
      <c r="H171" s="254"/>
      <c r="I171" s="254">
        <f t="shared" si="72"/>
        <v>0</v>
      </c>
      <c r="J171" s="254"/>
      <c r="K171" s="254"/>
      <c r="L171" s="254">
        <f t="shared" si="73"/>
        <v>0</v>
      </c>
      <c r="M171" s="254"/>
      <c r="N171" s="254"/>
      <c r="O171" s="254">
        <f t="shared" si="74"/>
        <v>0</v>
      </c>
    </row>
    <row r="172" spans="2:15" s="32" customFormat="1" ht="31.5" hidden="1" x14ac:dyDescent="0.25">
      <c r="B172" s="285" t="s">
        <v>200</v>
      </c>
      <c r="C172" s="54" t="s">
        <v>12</v>
      </c>
      <c r="D172" s="56" t="s">
        <v>168</v>
      </c>
      <c r="E172" s="127" t="s">
        <v>199</v>
      </c>
      <c r="F172" s="56" t="s">
        <v>30</v>
      </c>
      <c r="G172" s="254"/>
      <c r="H172" s="254"/>
      <c r="I172" s="254">
        <f t="shared" si="72"/>
        <v>0</v>
      </c>
      <c r="J172" s="254"/>
      <c r="K172" s="254"/>
      <c r="L172" s="254">
        <f t="shared" si="73"/>
        <v>0</v>
      </c>
      <c r="M172" s="254"/>
      <c r="N172" s="254"/>
      <c r="O172" s="254">
        <f t="shared" si="74"/>
        <v>0</v>
      </c>
    </row>
    <row r="173" spans="2:15" s="32" customFormat="1" ht="63" x14ac:dyDescent="0.25">
      <c r="B173" s="285" t="s">
        <v>31</v>
      </c>
      <c r="C173" s="54" t="s">
        <v>12</v>
      </c>
      <c r="D173" s="56" t="s">
        <v>168</v>
      </c>
      <c r="E173" s="127" t="s">
        <v>32</v>
      </c>
      <c r="F173" s="56" t="s">
        <v>19</v>
      </c>
      <c r="G173" s="254">
        <v>6608</v>
      </c>
      <c r="H173" s="254"/>
      <c r="I173" s="254">
        <f t="shared" si="72"/>
        <v>6608</v>
      </c>
      <c r="J173" s="254">
        <v>6809</v>
      </c>
      <c r="K173" s="254">
        <v>-201</v>
      </c>
      <c r="L173" s="254">
        <f t="shared" si="73"/>
        <v>6608</v>
      </c>
      <c r="M173" s="254">
        <v>6809</v>
      </c>
      <c r="N173" s="254">
        <v>-201</v>
      </c>
      <c r="O173" s="254">
        <f t="shared" si="74"/>
        <v>6608</v>
      </c>
    </row>
    <row r="174" spans="2:15" s="32" customFormat="1" ht="47.25" x14ac:dyDescent="0.25">
      <c r="B174" s="285" t="s">
        <v>33</v>
      </c>
      <c r="C174" s="54" t="s">
        <v>12</v>
      </c>
      <c r="D174" s="56" t="s">
        <v>168</v>
      </c>
      <c r="E174" s="127" t="s">
        <v>32</v>
      </c>
      <c r="F174" s="56" t="s">
        <v>30</v>
      </c>
      <c r="G174" s="254">
        <v>689</v>
      </c>
      <c r="H174" s="254"/>
      <c r="I174" s="254">
        <f t="shared" si="72"/>
        <v>689</v>
      </c>
      <c r="J174" s="254">
        <v>689</v>
      </c>
      <c r="K174" s="254"/>
      <c r="L174" s="254">
        <f t="shared" si="73"/>
        <v>689</v>
      </c>
      <c r="M174" s="254">
        <v>689</v>
      </c>
      <c r="N174" s="254"/>
      <c r="O174" s="254">
        <f t="shared" si="74"/>
        <v>689</v>
      </c>
    </row>
    <row r="175" spans="2:15" s="32" customFormat="1" ht="31.5" x14ac:dyDescent="0.25">
      <c r="B175" s="285" t="s">
        <v>34</v>
      </c>
      <c r="C175" s="54" t="s">
        <v>12</v>
      </c>
      <c r="D175" s="56" t="s">
        <v>168</v>
      </c>
      <c r="E175" s="127" t="s">
        <v>32</v>
      </c>
      <c r="F175" s="56" t="s">
        <v>35</v>
      </c>
      <c r="G175" s="254">
        <v>689</v>
      </c>
      <c r="H175" s="254"/>
      <c r="I175" s="254">
        <f t="shared" si="72"/>
        <v>689</v>
      </c>
      <c r="J175" s="254">
        <v>689</v>
      </c>
      <c r="K175" s="254"/>
      <c r="L175" s="254">
        <f t="shared" si="73"/>
        <v>689</v>
      </c>
      <c r="M175" s="254">
        <v>689</v>
      </c>
      <c r="N175" s="254"/>
      <c r="O175" s="254">
        <f t="shared" si="74"/>
        <v>689</v>
      </c>
    </row>
    <row r="176" spans="2:15" s="32" customFormat="1" ht="53.25" customHeight="1" thickBot="1" x14ac:dyDescent="0.3">
      <c r="B176" s="290" t="s">
        <v>201</v>
      </c>
      <c r="C176" s="54" t="s">
        <v>12</v>
      </c>
      <c r="D176" s="52" t="s">
        <v>168</v>
      </c>
      <c r="E176" s="341" t="s">
        <v>202</v>
      </c>
      <c r="F176" s="56" t="s">
        <v>30</v>
      </c>
      <c r="G176" s="254">
        <v>10000</v>
      </c>
      <c r="H176" s="254"/>
      <c r="I176" s="254">
        <f t="shared" si="72"/>
        <v>10000</v>
      </c>
      <c r="J176" s="254">
        <v>10000</v>
      </c>
      <c r="K176" s="254"/>
      <c r="L176" s="254">
        <f t="shared" si="73"/>
        <v>10000</v>
      </c>
      <c r="M176" s="254">
        <v>10000</v>
      </c>
      <c r="N176" s="254"/>
      <c r="O176" s="254">
        <f t="shared" si="74"/>
        <v>10000</v>
      </c>
    </row>
    <row r="177" spans="2:15" ht="16.5" customHeight="1" thickBot="1" x14ac:dyDescent="0.3">
      <c r="B177" s="284" t="s">
        <v>203</v>
      </c>
      <c r="C177" s="185">
        <v>2</v>
      </c>
      <c r="D177" s="14"/>
      <c r="E177" s="14"/>
      <c r="F177" s="74"/>
      <c r="G177" s="259">
        <f t="shared" ref="G177:O177" si="75">G178+G182</f>
        <v>31465</v>
      </c>
      <c r="H177" s="259">
        <f t="shared" si="75"/>
        <v>0</v>
      </c>
      <c r="I177" s="259">
        <f t="shared" si="75"/>
        <v>31465</v>
      </c>
      <c r="J177" s="259">
        <f t="shared" si="75"/>
        <v>31801</v>
      </c>
      <c r="K177" s="259">
        <f t="shared" si="75"/>
        <v>0</v>
      </c>
      <c r="L177" s="259">
        <f t="shared" si="75"/>
        <v>31801</v>
      </c>
      <c r="M177" s="259">
        <f t="shared" si="75"/>
        <v>32951</v>
      </c>
      <c r="N177" s="259">
        <f t="shared" si="75"/>
        <v>0</v>
      </c>
      <c r="O177" s="259">
        <f t="shared" si="75"/>
        <v>32951</v>
      </c>
    </row>
    <row r="178" spans="2:15" ht="21" customHeight="1" thickBot="1" x14ac:dyDescent="0.3">
      <c r="B178" s="284" t="s">
        <v>204</v>
      </c>
      <c r="C178" s="132">
        <v>2</v>
      </c>
      <c r="D178" s="186">
        <v>3</v>
      </c>
      <c r="E178" s="11"/>
      <c r="F178" s="75"/>
      <c r="G178" s="259">
        <f t="shared" ref="G178:O180" si="76">G179</f>
        <v>31260</v>
      </c>
      <c r="H178" s="259">
        <f t="shared" si="76"/>
        <v>0</v>
      </c>
      <c r="I178" s="259">
        <f t="shared" si="76"/>
        <v>31260</v>
      </c>
      <c r="J178" s="259">
        <f t="shared" si="76"/>
        <v>31596</v>
      </c>
      <c r="K178" s="259">
        <f t="shared" si="76"/>
        <v>0</v>
      </c>
      <c r="L178" s="259">
        <f t="shared" si="76"/>
        <v>31596</v>
      </c>
      <c r="M178" s="259">
        <f t="shared" si="76"/>
        <v>32746</v>
      </c>
      <c r="N178" s="259">
        <f t="shared" si="76"/>
        <v>0</v>
      </c>
      <c r="O178" s="259">
        <f t="shared" si="76"/>
        <v>32746</v>
      </c>
    </row>
    <row r="179" spans="2:15" ht="15.75" x14ac:dyDescent="0.25">
      <c r="B179" s="294" t="s">
        <v>11</v>
      </c>
      <c r="C179" s="79" t="s">
        <v>13</v>
      </c>
      <c r="D179" s="77" t="s">
        <v>22</v>
      </c>
      <c r="E179" s="116">
        <v>99</v>
      </c>
      <c r="F179" s="19"/>
      <c r="G179" s="254">
        <f t="shared" si="76"/>
        <v>31260</v>
      </c>
      <c r="H179" s="254">
        <f t="shared" si="76"/>
        <v>0</v>
      </c>
      <c r="I179" s="254">
        <f t="shared" si="76"/>
        <v>31260</v>
      </c>
      <c r="J179" s="254">
        <f t="shared" si="76"/>
        <v>31596</v>
      </c>
      <c r="K179" s="254">
        <f t="shared" si="76"/>
        <v>0</v>
      </c>
      <c r="L179" s="254">
        <f t="shared" si="76"/>
        <v>31596</v>
      </c>
      <c r="M179" s="254">
        <f t="shared" si="76"/>
        <v>32746</v>
      </c>
      <c r="N179" s="254">
        <f t="shared" si="76"/>
        <v>0</v>
      </c>
      <c r="O179" s="254">
        <f t="shared" si="76"/>
        <v>32746</v>
      </c>
    </row>
    <row r="180" spans="2:15" ht="15.75" x14ac:dyDescent="0.25">
      <c r="B180" s="290" t="s">
        <v>15</v>
      </c>
      <c r="C180" s="65" t="s">
        <v>13</v>
      </c>
      <c r="D180" s="67" t="s">
        <v>22</v>
      </c>
      <c r="E180" s="130" t="s">
        <v>16</v>
      </c>
      <c r="F180" s="68"/>
      <c r="G180" s="260">
        <f t="shared" si="76"/>
        <v>31260</v>
      </c>
      <c r="H180" s="260">
        <f t="shared" si="76"/>
        <v>0</v>
      </c>
      <c r="I180" s="260">
        <f t="shared" si="76"/>
        <v>31260</v>
      </c>
      <c r="J180" s="260">
        <f t="shared" si="76"/>
        <v>31596</v>
      </c>
      <c r="K180" s="260">
        <f t="shared" si="76"/>
        <v>0</v>
      </c>
      <c r="L180" s="260">
        <f t="shared" si="76"/>
        <v>31596</v>
      </c>
      <c r="M180" s="260">
        <f t="shared" si="76"/>
        <v>32746</v>
      </c>
      <c r="N180" s="260">
        <f t="shared" si="76"/>
        <v>0</v>
      </c>
      <c r="O180" s="260">
        <f t="shared" si="76"/>
        <v>32746</v>
      </c>
    </row>
    <row r="181" spans="2:15" ht="32.25" thickBot="1" x14ac:dyDescent="0.3">
      <c r="B181" s="291" t="s">
        <v>2083</v>
      </c>
      <c r="C181" s="70" t="s">
        <v>13</v>
      </c>
      <c r="D181" s="71" t="s">
        <v>22</v>
      </c>
      <c r="E181" s="131" t="s">
        <v>205</v>
      </c>
      <c r="F181" s="72">
        <v>500</v>
      </c>
      <c r="G181" s="254">
        <v>31260</v>
      </c>
      <c r="H181" s="254"/>
      <c r="I181" s="254">
        <f>G181+H181</f>
        <v>31260</v>
      </c>
      <c r="J181" s="254">
        <v>31596</v>
      </c>
      <c r="K181" s="254"/>
      <c r="L181" s="254">
        <f>J181+K181</f>
        <v>31596</v>
      </c>
      <c r="M181" s="254">
        <v>32746</v>
      </c>
      <c r="N181" s="254"/>
      <c r="O181" s="254">
        <f>M181+N181</f>
        <v>32746</v>
      </c>
    </row>
    <row r="182" spans="2:15" ht="18" customHeight="1" thickBot="1" x14ac:dyDescent="0.3">
      <c r="B182" s="284" t="s">
        <v>206</v>
      </c>
      <c r="C182" s="12" t="s">
        <v>207</v>
      </c>
      <c r="D182" s="15" t="s">
        <v>208</v>
      </c>
      <c r="E182" s="14"/>
      <c r="F182" s="16"/>
      <c r="G182" s="251">
        <f t="shared" ref="G182:O184" si="77">G183</f>
        <v>205</v>
      </c>
      <c r="H182" s="251">
        <f t="shared" si="77"/>
        <v>0</v>
      </c>
      <c r="I182" s="251">
        <f t="shared" si="77"/>
        <v>205</v>
      </c>
      <c r="J182" s="251">
        <f t="shared" si="77"/>
        <v>205</v>
      </c>
      <c r="K182" s="251">
        <f t="shared" si="77"/>
        <v>0</v>
      </c>
      <c r="L182" s="251">
        <f t="shared" si="77"/>
        <v>205</v>
      </c>
      <c r="M182" s="251">
        <f t="shared" si="77"/>
        <v>205</v>
      </c>
      <c r="N182" s="251">
        <f t="shared" si="77"/>
        <v>0</v>
      </c>
      <c r="O182" s="251">
        <f t="shared" si="77"/>
        <v>205</v>
      </c>
    </row>
    <row r="183" spans="2:15" ht="15.75" x14ac:dyDescent="0.25">
      <c r="B183" s="294" t="s">
        <v>11</v>
      </c>
      <c r="C183" s="78" t="s">
        <v>207</v>
      </c>
      <c r="D183" s="77" t="s">
        <v>208</v>
      </c>
      <c r="E183" s="116">
        <v>99</v>
      </c>
      <c r="F183" s="76"/>
      <c r="G183" s="261">
        <f t="shared" si="77"/>
        <v>205</v>
      </c>
      <c r="H183" s="261">
        <f t="shared" si="77"/>
        <v>0</v>
      </c>
      <c r="I183" s="261">
        <f t="shared" si="77"/>
        <v>205</v>
      </c>
      <c r="J183" s="261">
        <f t="shared" si="77"/>
        <v>205</v>
      </c>
      <c r="K183" s="261">
        <f t="shared" si="77"/>
        <v>0</v>
      </c>
      <c r="L183" s="261">
        <f t="shared" si="77"/>
        <v>205</v>
      </c>
      <c r="M183" s="261">
        <f t="shared" si="77"/>
        <v>205</v>
      </c>
      <c r="N183" s="261">
        <f t="shared" si="77"/>
        <v>0</v>
      </c>
      <c r="O183" s="261">
        <f t="shared" si="77"/>
        <v>205</v>
      </c>
    </row>
    <row r="184" spans="2:15" ht="15.75" x14ac:dyDescent="0.25">
      <c r="B184" s="290" t="s">
        <v>15</v>
      </c>
      <c r="C184" s="65" t="s">
        <v>13</v>
      </c>
      <c r="D184" s="67" t="s">
        <v>39</v>
      </c>
      <c r="E184" s="130" t="s">
        <v>16</v>
      </c>
      <c r="F184" s="68"/>
      <c r="G184" s="260">
        <f t="shared" si="77"/>
        <v>205</v>
      </c>
      <c r="H184" s="260">
        <f t="shared" si="77"/>
        <v>0</v>
      </c>
      <c r="I184" s="260">
        <f t="shared" si="77"/>
        <v>205</v>
      </c>
      <c r="J184" s="260">
        <f t="shared" si="77"/>
        <v>205</v>
      </c>
      <c r="K184" s="260">
        <f t="shared" si="77"/>
        <v>0</v>
      </c>
      <c r="L184" s="260">
        <f t="shared" si="77"/>
        <v>205</v>
      </c>
      <c r="M184" s="260">
        <f t="shared" si="77"/>
        <v>205</v>
      </c>
      <c r="N184" s="260">
        <f t="shared" si="77"/>
        <v>0</v>
      </c>
      <c r="O184" s="260">
        <f t="shared" si="77"/>
        <v>205</v>
      </c>
    </row>
    <row r="185" spans="2:15" ht="32.25" thickBot="1" x14ac:dyDescent="0.3">
      <c r="B185" s="295" t="s">
        <v>2084</v>
      </c>
      <c r="C185" s="80" t="s">
        <v>207</v>
      </c>
      <c r="D185" s="73" t="s">
        <v>208</v>
      </c>
      <c r="E185" s="131" t="s">
        <v>209</v>
      </c>
      <c r="F185" s="72">
        <v>200</v>
      </c>
      <c r="G185" s="254">
        <v>205</v>
      </c>
      <c r="H185" s="254"/>
      <c r="I185" s="254">
        <f>G185+H185</f>
        <v>205</v>
      </c>
      <c r="J185" s="254">
        <v>205</v>
      </c>
      <c r="K185" s="254"/>
      <c r="L185" s="254">
        <f>J185+K185</f>
        <v>205</v>
      </c>
      <c r="M185" s="254">
        <v>205</v>
      </c>
      <c r="N185" s="254"/>
      <c r="O185" s="254">
        <f>M185+N185</f>
        <v>205</v>
      </c>
    </row>
    <row r="186" spans="2:15" ht="18.75" customHeight="1" thickBot="1" x14ac:dyDescent="0.3">
      <c r="B186" s="284" t="s">
        <v>210</v>
      </c>
      <c r="C186" s="12" t="s">
        <v>211</v>
      </c>
      <c r="D186" s="14"/>
      <c r="E186" s="14"/>
      <c r="F186" s="16"/>
      <c r="G186" s="251">
        <f t="shared" ref="G186:O186" si="78">G192+G212+G226+G187</f>
        <v>365608</v>
      </c>
      <c r="H186" s="251">
        <f t="shared" si="78"/>
        <v>6947</v>
      </c>
      <c r="I186" s="251">
        <f t="shared" si="78"/>
        <v>372555</v>
      </c>
      <c r="J186" s="251">
        <f t="shared" si="78"/>
        <v>353134</v>
      </c>
      <c r="K186" s="251">
        <f t="shared" si="78"/>
        <v>-3348</v>
      </c>
      <c r="L186" s="251">
        <f t="shared" si="78"/>
        <v>349786</v>
      </c>
      <c r="M186" s="251">
        <f t="shared" si="78"/>
        <v>358238</v>
      </c>
      <c r="N186" s="251">
        <f t="shared" si="78"/>
        <v>-3472</v>
      </c>
      <c r="O186" s="251">
        <f t="shared" si="78"/>
        <v>354766</v>
      </c>
    </row>
    <row r="187" spans="2:15" ht="18.75" customHeight="1" thickBot="1" x14ac:dyDescent="0.3">
      <c r="B187" s="284" t="s">
        <v>212</v>
      </c>
      <c r="C187" s="13" t="s">
        <v>21</v>
      </c>
      <c r="D187" s="17">
        <v>2</v>
      </c>
      <c r="E187" s="14"/>
      <c r="F187" s="16"/>
      <c r="G187" s="251">
        <f t="shared" ref="G187:K190" si="79">G188</f>
        <v>350</v>
      </c>
      <c r="H187" s="251">
        <f t="shared" si="79"/>
        <v>551</v>
      </c>
      <c r="I187" s="251">
        <f t="shared" si="79"/>
        <v>901</v>
      </c>
      <c r="J187" s="251">
        <f t="shared" si="79"/>
        <v>0</v>
      </c>
      <c r="K187" s="251">
        <f t="shared" si="79"/>
        <v>0</v>
      </c>
      <c r="L187" s="251"/>
      <c r="M187" s="251"/>
      <c r="N187" s="251"/>
      <c r="O187" s="251"/>
    </row>
    <row r="188" spans="2:15" ht="31.5" x14ac:dyDescent="0.25">
      <c r="B188" s="292" t="s">
        <v>213</v>
      </c>
      <c r="C188" s="46" t="s">
        <v>21</v>
      </c>
      <c r="D188" s="100">
        <v>2</v>
      </c>
      <c r="E188" s="120" t="s">
        <v>214</v>
      </c>
      <c r="F188" s="25"/>
      <c r="G188" s="262">
        <f t="shared" si="79"/>
        <v>350</v>
      </c>
      <c r="H188" s="262">
        <f t="shared" si="79"/>
        <v>551</v>
      </c>
      <c r="I188" s="262">
        <f t="shared" si="79"/>
        <v>901</v>
      </c>
      <c r="J188" s="262">
        <f t="shared" si="79"/>
        <v>0</v>
      </c>
      <c r="K188" s="262">
        <f t="shared" si="79"/>
        <v>0</v>
      </c>
      <c r="L188" s="262"/>
      <c r="M188" s="262"/>
      <c r="N188" s="262"/>
      <c r="O188" s="262"/>
    </row>
    <row r="189" spans="2:15" ht="15.75" x14ac:dyDescent="0.25">
      <c r="B189" s="206" t="s">
        <v>215</v>
      </c>
      <c r="C189" s="65" t="s">
        <v>21</v>
      </c>
      <c r="D189" s="67" t="s">
        <v>13</v>
      </c>
      <c r="E189" s="102" t="s">
        <v>216</v>
      </c>
      <c r="F189" s="10"/>
      <c r="G189" s="254">
        <f t="shared" si="79"/>
        <v>350</v>
      </c>
      <c r="H189" s="254">
        <f t="shared" si="79"/>
        <v>551</v>
      </c>
      <c r="I189" s="254">
        <f t="shared" si="79"/>
        <v>901</v>
      </c>
      <c r="J189" s="254">
        <f t="shared" si="79"/>
        <v>0</v>
      </c>
      <c r="K189" s="254">
        <f t="shared" si="79"/>
        <v>0</v>
      </c>
      <c r="L189" s="254"/>
      <c r="M189" s="254"/>
      <c r="N189" s="254"/>
      <c r="O189" s="254"/>
    </row>
    <row r="190" spans="2:15" ht="37.5" customHeight="1" x14ac:dyDescent="0.25">
      <c r="B190" s="206" t="s">
        <v>217</v>
      </c>
      <c r="C190" s="65" t="s">
        <v>21</v>
      </c>
      <c r="D190" s="67" t="s">
        <v>13</v>
      </c>
      <c r="E190" s="102" t="s">
        <v>2260</v>
      </c>
      <c r="F190" s="10"/>
      <c r="G190" s="254">
        <f t="shared" si="79"/>
        <v>350</v>
      </c>
      <c r="H190" s="254">
        <f t="shared" si="79"/>
        <v>551</v>
      </c>
      <c r="I190" s="254">
        <f t="shared" si="79"/>
        <v>901</v>
      </c>
      <c r="J190" s="254">
        <f t="shared" si="79"/>
        <v>0</v>
      </c>
      <c r="K190" s="254">
        <f t="shared" si="79"/>
        <v>0</v>
      </c>
      <c r="L190" s="254"/>
      <c r="M190" s="254"/>
      <c r="N190" s="254"/>
      <c r="O190" s="254"/>
    </row>
    <row r="191" spans="2:15" ht="59.25" customHeight="1" thickBot="1" x14ac:dyDescent="0.3">
      <c r="B191" s="291" t="s">
        <v>219</v>
      </c>
      <c r="C191" s="97" t="s">
        <v>21</v>
      </c>
      <c r="D191" s="98">
        <v>2</v>
      </c>
      <c r="E191" s="133" t="s">
        <v>218</v>
      </c>
      <c r="F191" s="99" t="s">
        <v>47</v>
      </c>
      <c r="G191" s="254">
        <v>350</v>
      </c>
      <c r="H191" s="254">
        <v>551</v>
      </c>
      <c r="I191" s="254">
        <f>G191+H191</f>
        <v>901</v>
      </c>
      <c r="J191" s="254">
        <v>0</v>
      </c>
      <c r="K191" s="254"/>
      <c r="L191" s="254"/>
      <c r="M191" s="254"/>
      <c r="N191" s="254"/>
      <c r="O191" s="254"/>
    </row>
    <row r="192" spans="2:15" ht="39" customHeight="1" thickBot="1" x14ac:dyDescent="0.3">
      <c r="B192" s="284" t="s">
        <v>220</v>
      </c>
      <c r="C192" s="13" t="s">
        <v>21</v>
      </c>
      <c r="D192" s="15" t="s">
        <v>221</v>
      </c>
      <c r="E192" s="14"/>
      <c r="F192" s="16"/>
      <c r="G192" s="251">
        <f t="shared" ref="G192:O192" si="80">G193+G207</f>
        <v>77927</v>
      </c>
      <c r="H192" s="251">
        <f t="shared" si="80"/>
        <v>0</v>
      </c>
      <c r="I192" s="251">
        <f t="shared" si="80"/>
        <v>77927</v>
      </c>
      <c r="J192" s="251">
        <f t="shared" si="80"/>
        <v>80538</v>
      </c>
      <c r="K192" s="251">
        <f t="shared" si="80"/>
        <v>-1239</v>
      </c>
      <c r="L192" s="251">
        <f t="shared" si="80"/>
        <v>79299</v>
      </c>
      <c r="M192" s="251">
        <f t="shared" si="80"/>
        <v>82201</v>
      </c>
      <c r="N192" s="251">
        <f t="shared" si="80"/>
        <v>-1289</v>
      </c>
      <c r="O192" s="251">
        <f t="shared" si="80"/>
        <v>80912</v>
      </c>
    </row>
    <row r="193" spans="2:15" ht="31.5" x14ac:dyDescent="0.25">
      <c r="B193" s="288" t="s">
        <v>213</v>
      </c>
      <c r="C193" s="81" t="s">
        <v>22</v>
      </c>
      <c r="D193" s="83" t="s">
        <v>81</v>
      </c>
      <c r="E193" s="134" t="s">
        <v>214</v>
      </c>
      <c r="F193" s="82"/>
      <c r="G193" s="263">
        <f t="shared" ref="G193:O193" si="81">G194+G204</f>
        <v>77289</v>
      </c>
      <c r="H193" s="263">
        <f t="shared" si="81"/>
        <v>0</v>
      </c>
      <c r="I193" s="263">
        <f t="shared" si="81"/>
        <v>77289</v>
      </c>
      <c r="J193" s="263">
        <f t="shared" si="81"/>
        <v>79900</v>
      </c>
      <c r="K193" s="263">
        <f t="shared" si="81"/>
        <v>-1239</v>
      </c>
      <c r="L193" s="263">
        <f t="shared" si="81"/>
        <v>78661</v>
      </c>
      <c r="M193" s="263">
        <f t="shared" si="81"/>
        <v>81563</v>
      </c>
      <c r="N193" s="263">
        <f t="shared" si="81"/>
        <v>-1289</v>
      </c>
      <c r="O193" s="263">
        <f t="shared" si="81"/>
        <v>80274</v>
      </c>
    </row>
    <row r="194" spans="2:15" ht="31.5" x14ac:dyDescent="0.25">
      <c r="B194" s="289" t="s">
        <v>222</v>
      </c>
      <c r="C194" s="85" t="s">
        <v>22</v>
      </c>
      <c r="D194" s="20" t="s">
        <v>81</v>
      </c>
      <c r="E194" s="117" t="s">
        <v>223</v>
      </c>
      <c r="F194" s="19"/>
      <c r="G194" s="254">
        <f t="shared" ref="G194:O194" si="82">G195+G200+G202</f>
        <v>67289</v>
      </c>
      <c r="H194" s="254">
        <f t="shared" si="82"/>
        <v>0</v>
      </c>
      <c r="I194" s="254">
        <f t="shared" si="82"/>
        <v>67289</v>
      </c>
      <c r="J194" s="254">
        <f t="shared" si="82"/>
        <v>69900</v>
      </c>
      <c r="K194" s="254">
        <f t="shared" si="82"/>
        <v>-1239</v>
      </c>
      <c r="L194" s="254">
        <f t="shared" si="82"/>
        <v>68661</v>
      </c>
      <c r="M194" s="254">
        <f t="shared" si="82"/>
        <v>71563</v>
      </c>
      <c r="N194" s="254">
        <f t="shared" si="82"/>
        <v>-1289</v>
      </c>
      <c r="O194" s="254">
        <f t="shared" si="82"/>
        <v>70274</v>
      </c>
    </row>
    <row r="195" spans="2:15" ht="36" customHeight="1" x14ac:dyDescent="0.25">
      <c r="B195" s="290" t="s">
        <v>224</v>
      </c>
      <c r="C195" s="85" t="s">
        <v>22</v>
      </c>
      <c r="D195" s="20" t="s">
        <v>81</v>
      </c>
      <c r="E195" s="117" t="s">
        <v>225</v>
      </c>
      <c r="F195" s="68"/>
      <c r="G195" s="254">
        <f t="shared" ref="G195:O195" si="83">G196+G197+G198+G199</f>
        <v>53590</v>
      </c>
      <c r="H195" s="254">
        <f t="shared" si="83"/>
        <v>0</v>
      </c>
      <c r="I195" s="254">
        <f t="shared" si="83"/>
        <v>53590</v>
      </c>
      <c r="J195" s="254">
        <f t="shared" si="83"/>
        <v>56201</v>
      </c>
      <c r="K195" s="254">
        <f t="shared" si="83"/>
        <v>-1239</v>
      </c>
      <c r="L195" s="254">
        <f t="shared" si="83"/>
        <v>54962</v>
      </c>
      <c r="M195" s="254">
        <f t="shared" si="83"/>
        <v>57864</v>
      </c>
      <c r="N195" s="254">
        <f t="shared" si="83"/>
        <v>-1289</v>
      </c>
      <c r="O195" s="254">
        <f t="shared" si="83"/>
        <v>56575</v>
      </c>
    </row>
    <row r="196" spans="2:15" ht="72" customHeight="1" x14ac:dyDescent="0.25">
      <c r="B196" s="289" t="s">
        <v>226</v>
      </c>
      <c r="C196" s="85" t="s">
        <v>22</v>
      </c>
      <c r="D196" s="20" t="s">
        <v>81</v>
      </c>
      <c r="E196" s="117" t="s">
        <v>227</v>
      </c>
      <c r="F196" s="20" t="s">
        <v>19</v>
      </c>
      <c r="G196" s="254">
        <v>40763</v>
      </c>
      <c r="H196" s="254"/>
      <c r="I196" s="254">
        <f>G196+H196</f>
        <v>40763</v>
      </c>
      <c r="J196" s="254">
        <v>42394</v>
      </c>
      <c r="K196" s="254">
        <v>-1239</v>
      </c>
      <c r="L196" s="254">
        <f>J196+K196</f>
        <v>41155</v>
      </c>
      <c r="M196" s="254">
        <v>44057</v>
      </c>
      <c r="N196" s="254">
        <v>-1289</v>
      </c>
      <c r="O196" s="254">
        <f>M196+N196</f>
        <v>42768</v>
      </c>
    </row>
    <row r="197" spans="2:15" ht="49.5" customHeight="1" x14ac:dyDescent="0.25">
      <c r="B197" s="296" t="s">
        <v>191</v>
      </c>
      <c r="C197" s="85" t="s">
        <v>22</v>
      </c>
      <c r="D197" s="20" t="s">
        <v>81</v>
      </c>
      <c r="E197" s="117" t="s">
        <v>227</v>
      </c>
      <c r="F197" s="19">
        <v>200</v>
      </c>
      <c r="G197" s="254">
        <v>11005</v>
      </c>
      <c r="H197" s="254"/>
      <c r="I197" s="254">
        <f>G197+H197</f>
        <v>11005</v>
      </c>
      <c r="J197" s="254">
        <v>11005</v>
      </c>
      <c r="K197" s="254"/>
      <c r="L197" s="254">
        <f>J197+K197</f>
        <v>11005</v>
      </c>
      <c r="M197" s="254">
        <v>11005</v>
      </c>
      <c r="N197" s="254"/>
      <c r="O197" s="254">
        <f>M197+N197</f>
        <v>11005</v>
      </c>
    </row>
    <row r="198" spans="2:15" ht="31.5" x14ac:dyDescent="0.25">
      <c r="B198" s="290" t="s">
        <v>192</v>
      </c>
      <c r="C198" s="85" t="s">
        <v>22</v>
      </c>
      <c r="D198" s="20" t="s">
        <v>81</v>
      </c>
      <c r="E198" s="117" t="s">
        <v>227</v>
      </c>
      <c r="F198" s="20" t="s">
        <v>35</v>
      </c>
      <c r="G198" s="254">
        <v>1822</v>
      </c>
      <c r="H198" s="254"/>
      <c r="I198" s="254">
        <f>G198+H198</f>
        <v>1822</v>
      </c>
      <c r="J198" s="254">
        <v>2802</v>
      </c>
      <c r="K198" s="254"/>
      <c r="L198" s="254">
        <f>J198+K198</f>
        <v>2802</v>
      </c>
      <c r="M198" s="254">
        <v>2802</v>
      </c>
      <c r="N198" s="254"/>
      <c r="O198" s="254">
        <f>M198+N198</f>
        <v>2802</v>
      </c>
    </row>
    <row r="199" spans="2:15" ht="31.5" hidden="1" x14ac:dyDescent="0.25">
      <c r="B199" s="290" t="s">
        <v>228</v>
      </c>
      <c r="C199" s="85" t="s">
        <v>22</v>
      </c>
      <c r="D199" s="20" t="s">
        <v>81</v>
      </c>
      <c r="E199" s="117" t="s">
        <v>229</v>
      </c>
      <c r="F199" s="20" t="s">
        <v>30</v>
      </c>
      <c r="G199" s="254"/>
      <c r="H199" s="254"/>
      <c r="I199" s="254"/>
      <c r="J199" s="254"/>
      <c r="K199" s="254"/>
      <c r="L199" s="254"/>
      <c r="M199" s="254"/>
      <c r="N199" s="254"/>
      <c r="O199" s="254"/>
    </row>
    <row r="200" spans="2:15" ht="15.75" x14ac:dyDescent="0.25">
      <c r="B200" s="297" t="s">
        <v>230</v>
      </c>
      <c r="C200" s="85" t="s">
        <v>22</v>
      </c>
      <c r="D200" s="20" t="s">
        <v>81</v>
      </c>
      <c r="E200" s="117" t="s">
        <v>231</v>
      </c>
      <c r="F200" s="66"/>
      <c r="G200" s="264">
        <f t="shared" ref="G200:O200" si="84">G201</f>
        <v>8700</v>
      </c>
      <c r="H200" s="264">
        <f t="shared" si="84"/>
        <v>0</v>
      </c>
      <c r="I200" s="264">
        <f t="shared" si="84"/>
        <v>8700</v>
      </c>
      <c r="J200" s="264">
        <f t="shared" si="84"/>
        <v>8700</v>
      </c>
      <c r="K200" s="264">
        <f t="shared" si="84"/>
        <v>0</v>
      </c>
      <c r="L200" s="264">
        <f t="shared" si="84"/>
        <v>8700</v>
      </c>
      <c r="M200" s="264">
        <f t="shared" si="84"/>
        <v>8700</v>
      </c>
      <c r="N200" s="264">
        <f t="shared" si="84"/>
        <v>0</v>
      </c>
      <c r="O200" s="264">
        <f t="shared" si="84"/>
        <v>8700</v>
      </c>
    </row>
    <row r="201" spans="2:15" ht="47.25" x14ac:dyDescent="0.25">
      <c r="B201" s="290" t="s">
        <v>232</v>
      </c>
      <c r="C201" s="85" t="s">
        <v>22</v>
      </c>
      <c r="D201" s="20" t="s">
        <v>81</v>
      </c>
      <c r="E201" s="117" t="s">
        <v>233</v>
      </c>
      <c r="F201" s="20" t="s">
        <v>30</v>
      </c>
      <c r="G201" s="254">
        <v>8700</v>
      </c>
      <c r="H201" s="254"/>
      <c r="I201" s="254">
        <f>G201+H201</f>
        <v>8700</v>
      </c>
      <c r="J201" s="254">
        <v>8700</v>
      </c>
      <c r="K201" s="254"/>
      <c r="L201" s="254">
        <f>J201+K201</f>
        <v>8700</v>
      </c>
      <c r="M201" s="254">
        <v>8700</v>
      </c>
      <c r="N201" s="254"/>
      <c r="O201" s="254">
        <f>M201+N201</f>
        <v>8700</v>
      </c>
    </row>
    <row r="202" spans="2:15" ht="15.75" x14ac:dyDescent="0.25">
      <c r="B202" s="297" t="s">
        <v>234</v>
      </c>
      <c r="C202" s="85" t="s">
        <v>22</v>
      </c>
      <c r="D202" s="20" t="s">
        <v>81</v>
      </c>
      <c r="E202" s="117" t="s">
        <v>235</v>
      </c>
      <c r="F202" s="19"/>
      <c r="G202" s="254">
        <f t="shared" ref="G202:O202" si="85">G203</f>
        <v>4999</v>
      </c>
      <c r="H202" s="254">
        <f t="shared" si="85"/>
        <v>0</v>
      </c>
      <c r="I202" s="254">
        <f t="shared" si="85"/>
        <v>4999</v>
      </c>
      <c r="J202" s="254">
        <f t="shared" si="85"/>
        <v>4999</v>
      </c>
      <c r="K202" s="254">
        <f t="shared" si="85"/>
        <v>0</v>
      </c>
      <c r="L202" s="254">
        <f t="shared" si="85"/>
        <v>4999</v>
      </c>
      <c r="M202" s="254">
        <f t="shared" si="85"/>
        <v>4999</v>
      </c>
      <c r="N202" s="254">
        <f t="shared" si="85"/>
        <v>0</v>
      </c>
      <c r="O202" s="254">
        <f t="shared" si="85"/>
        <v>4999</v>
      </c>
    </row>
    <row r="203" spans="2:15" ht="54" customHeight="1" x14ac:dyDescent="0.25">
      <c r="B203" s="290" t="s">
        <v>236</v>
      </c>
      <c r="C203" s="85" t="s">
        <v>22</v>
      </c>
      <c r="D203" s="20" t="s">
        <v>81</v>
      </c>
      <c r="E203" s="117" t="s">
        <v>237</v>
      </c>
      <c r="F203" s="20" t="s">
        <v>30</v>
      </c>
      <c r="G203" s="254">
        <v>4999</v>
      </c>
      <c r="H203" s="254"/>
      <c r="I203" s="254">
        <f>G203+H203</f>
        <v>4999</v>
      </c>
      <c r="J203" s="254">
        <v>4999</v>
      </c>
      <c r="K203" s="254"/>
      <c r="L203" s="254">
        <f>J203+K203</f>
        <v>4999</v>
      </c>
      <c r="M203" s="254">
        <v>4999</v>
      </c>
      <c r="N203" s="254"/>
      <c r="O203" s="254">
        <f>M203+N203</f>
        <v>4999</v>
      </c>
    </row>
    <row r="204" spans="2:15" ht="31.5" x14ac:dyDescent="0.25">
      <c r="B204" s="189" t="s">
        <v>238</v>
      </c>
      <c r="C204" s="85" t="s">
        <v>22</v>
      </c>
      <c r="D204" s="20" t="s">
        <v>81</v>
      </c>
      <c r="E204" s="117" t="s">
        <v>239</v>
      </c>
      <c r="F204" s="19"/>
      <c r="G204" s="264">
        <f t="shared" ref="G204:O205" si="86">G205</f>
        <v>10000</v>
      </c>
      <c r="H204" s="264">
        <f t="shared" si="86"/>
        <v>0</v>
      </c>
      <c r="I204" s="264">
        <f t="shared" si="86"/>
        <v>10000</v>
      </c>
      <c r="J204" s="264">
        <f t="shared" si="86"/>
        <v>10000</v>
      </c>
      <c r="K204" s="264">
        <f t="shared" si="86"/>
        <v>0</v>
      </c>
      <c r="L204" s="264">
        <f t="shared" si="86"/>
        <v>10000</v>
      </c>
      <c r="M204" s="264">
        <f t="shared" si="86"/>
        <v>10000</v>
      </c>
      <c r="N204" s="264">
        <f t="shared" si="86"/>
        <v>0</v>
      </c>
      <c r="O204" s="264">
        <f t="shared" si="86"/>
        <v>10000</v>
      </c>
    </row>
    <row r="205" spans="2:15" ht="39.75" customHeight="1" x14ac:dyDescent="0.25">
      <c r="B205" s="290" t="s">
        <v>240</v>
      </c>
      <c r="C205" s="85" t="s">
        <v>22</v>
      </c>
      <c r="D205" s="20" t="s">
        <v>81</v>
      </c>
      <c r="E205" s="117" t="s">
        <v>241</v>
      </c>
      <c r="F205" s="19"/>
      <c r="G205" s="254">
        <f t="shared" si="86"/>
        <v>10000</v>
      </c>
      <c r="H205" s="254">
        <f t="shared" si="86"/>
        <v>0</v>
      </c>
      <c r="I205" s="254">
        <f t="shared" si="86"/>
        <v>10000</v>
      </c>
      <c r="J205" s="254">
        <f t="shared" si="86"/>
        <v>10000</v>
      </c>
      <c r="K205" s="254">
        <f t="shared" si="86"/>
        <v>0</v>
      </c>
      <c r="L205" s="254">
        <f t="shared" si="86"/>
        <v>10000</v>
      </c>
      <c r="M205" s="254">
        <f t="shared" si="86"/>
        <v>10000</v>
      </c>
      <c r="N205" s="254">
        <f t="shared" si="86"/>
        <v>0</v>
      </c>
      <c r="O205" s="254">
        <f t="shared" si="86"/>
        <v>10000</v>
      </c>
    </row>
    <row r="206" spans="2:15" ht="47.25" x14ac:dyDescent="0.25">
      <c r="B206" s="297" t="s">
        <v>242</v>
      </c>
      <c r="C206" s="85" t="s">
        <v>22</v>
      </c>
      <c r="D206" s="20" t="s">
        <v>81</v>
      </c>
      <c r="E206" s="117" t="s">
        <v>243</v>
      </c>
      <c r="F206" s="20" t="s">
        <v>30</v>
      </c>
      <c r="G206" s="254">
        <v>10000</v>
      </c>
      <c r="H206" s="254"/>
      <c r="I206" s="254">
        <f>G206+H206</f>
        <v>10000</v>
      </c>
      <c r="J206" s="254">
        <v>10000</v>
      </c>
      <c r="K206" s="254"/>
      <c r="L206" s="254">
        <f>J206+K206</f>
        <v>10000</v>
      </c>
      <c r="M206" s="254">
        <v>10000</v>
      </c>
      <c r="N206" s="254"/>
      <c r="O206" s="254">
        <f>M206+N206</f>
        <v>10000</v>
      </c>
    </row>
    <row r="207" spans="2:15" ht="25.5" customHeight="1" x14ac:dyDescent="0.25">
      <c r="B207" s="206" t="s">
        <v>11</v>
      </c>
      <c r="C207" s="85" t="s">
        <v>22</v>
      </c>
      <c r="D207" s="20" t="s">
        <v>81</v>
      </c>
      <c r="E207" s="117" t="s">
        <v>189</v>
      </c>
      <c r="F207" s="19"/>
      <c r="G207" s="254">
        <f t="shared" ref="G207:O208" si="87">G208</f>
        <v>638</v>
      </c>
      <c r="H207" s="254">
        <f t="shared" si="87"/>
        <v>0</v>
      </c>
      <c r="I207" s="254">
        <f t="shared" si="87"/>
        <v>638</v>
      </c>
      <c r="J207" s="254">
        <f t="shared" si="87"/>
        <v>638</v>
      </c>
      <c r="K207" s="254">
        <f t="shared" si="87"/>
        <v>0</v>
      </c>
      <c r="L207" s="254">
        <f t="shared" si="87"/>
        <v>638</v>
      </c>
      <c r="M207" s="254">
        <f t="shared" si="87"/>
        <v>638</v>
      </c>
      <c r="N207" s="254">
        <f t="shared" si="87"/>
        <v>0</v>
      </c>
      <c r="O207" s="254">
        <f t="shared" si="87"/>
        <v>638</v>
      </c>
    </row>
    <row r="208" spans="2:15" ht="22.5" customHeight="1" x14ac:dyDescent="0.25">
      <c r="B208" s="206" t="s">
        <v>15</v>
      </c>
      <c r="C208" s="85" t="s">
        <v>22</v>
      </c>
      <c r="D208" s="20" t="s">
        <v>81</v>
      </c>
      <c r="E208" s="117" t="s">
        <v>23</v>
      </c>
      <c r="F208" s="19"/>
      <c r="G208" s="254">
        <f t="shared" si="87"/>
        <v>638</v>
      </c>
      <c r="H208" s="254">
        <f t="shared" si="87"/>
        <v>0</v>
      </c>
      <c r="I208" s="254">
        <f t="shared" si="87"/>
        <v>638</v>
      </c>
      <c r="J208" s="254">
        <f t="shared" si="87"/>
        <v>638</v>
      </c>
      <c r="K208" s="254">
        <f t="shared" si="87"/>
        <v>0</v>
      </c>
      <c r="L208" s="254">
        <f t="shared" si="87"/>
        <v>638</v>
      </c>
      <c r="M208" s="254">
        <f t="shared" si="87"/>
        <v>638</v>
      </c>
      <c r="N208" s="254">
        <f t="shared" si="87"/>
        <v>0</v>
      </c>
      <c r="O208" s="254">
        <f t="shared" si="87"/>
        <v>638</v>
      </c>
    </row>
    <row r="209" spans="2:15" ht="55.5" customHeight="1" thickBot="1" x14ac:dyDescent="0.3">
      <c r="B209" s="290" t="s">
        <v>236</v>
      </c>
      <c r="C209" s="85" t="s">
        <v>22</v>
      </c>
      <c r="D209" s="20" t="s">
        <v>81</v>
      </c>
      <c r="E209" s="117" t="s">
        <v>244</v>
      </c>
      <c r="F209" s="20" t="s">
        <v>30</v>
      </c>
      <c r="G209" s="254">
        <v>638</v>
      </c>
      <c r="H209" s="254"/>
      <c r="I209" s="254">
        <f>G209+H209</f>
        <v>638</v>
      </c>
      <c r="J209" s="254">
        <v>638</v>
      </c>
      <c r="K209" s="254"/>
      <c r="L209" s="254">
        <f>J209+K209</f>
        <v>638</v>
      </c>
      <c r="M209" s="254">
        <v>638</v>
      </c>
      <c r="N209" s="254"/>
      <c r="O209" s="254">
        <f>M209+N209</f>
        <v>638</v>
      </c>
    </row>
    <row r="210" spans="2:15" ht="16.5" hidden="1" thickBot="1" x14ac:dyDescent="0.3">
      <c r="B210" s="206"/>
      <c r="C210" s="85" t="s">
        <v>22</v>
      </c>
      <c r="D210" s="20" t="s">
        <v>81</v>
      </c>
      <c r="E210" s="19"/>
      <c r="F210" s="86"/>
      <c r="G210" s="264"/>
      <c r="H210" s="264"/>
      <c r="I210" s="264"/>
      <c r="J210" s="264"/>
      <c r="K210" s="264"/>
      <c r="L210" s="264"/>
      <c r="M210" s="264"/>
      <c r="N210" s="264"/>
      <c r="O210" s="264"/>
    </row>
    <row r="211" spans="2:15" ht="16.5" hidden="1" thickBot="1" x14ac:dyDescent="0.3">
      <c r="B211" s="295"/>
      <c r="C211" s="87" t="s">
        <v>22</v>
      </c>
      <c r="D211" s="89" t="s">
        <v>81</v>
      </c>
      <c r="E211" s="88"/>
      <c r="F211" s="88"/>
      <c r="G211" s="254"/>
      <c r="H211" s="254"/>
      <c r="I211" s="254"/>
      <c r="J211" s="254"/>
      <c r="K211" s="254"/>
      <c r="L211" s="254"/>
      <c r="M211" s="254"/>
      <c r="N211" s="254"/>
      <c r="O211" s="254"/>
    </row>
    <row r="212" spans="2:15" ht="16.5" thickBot="1" x14ac:dyDescent="0.3">
      <c r="B212" s="298" t="s">
        <v>245</v>
      </c>
      <c r="C212" s="44" t="s">
        <v>21</v>
      </c>
      <c r="D212" s="22">
        <v>10</v>
      </c>
      <c r="E212" s="22"/>
      <c r="F212" s="25"/>
      <c r="G212" s="265">
        <f t="shared" ref="G212:O213" si="88">G213</f>
        <v>135944</v>
      </c>
      <c r="H212" s="265">
        <f t="shared" si="88"/>
        <v>0</v>
      </c>
      <c r="I212" s="265">
        <f t="shared" si="88"/>
        <v>135944</v>
      </c>
      <c r="J212" s="265">
        <f t="shared" si="88"/>
        <v>119360</v>
      </c>
      <c r="K212" s="265">
        <f t="shared" si="88"/>
        <v>-2109</v>
      </c>
      <c r="L212" s="265">
        <f t="shared" si="88"/>
        <v>117251</v>
      </c>
      <c r="M212" s="265">
        <f t="shared" si="88"/>
        <v>122452</v>
      </c>
      <c r="N212" s="265">
        <f t="shared" si="88"/>
        <v>-2183</v>
      </c>
      <c r="O212" s="265">
        <f t="shared" si="88"/>
        <v>120269</v>
      </c>
    </row>
    <row r="213" spans="2:15" ht="31.5" x14ac:dyDescent="0.25">
      <c r="B213" s="292" t="s">
        <v>213</v>
      </c>
      <c r="C213" s="81" t="s">
        <v>22</v>
      </c>
      <c r="D213" s="83" t="s">
        <v>158</v>
      </c>
      <c r="E213" s="134" t="s">
        <v>214</v>
      </c>
      <c r="F213" s="82"/>
      <c r="G213" s="263">
        <f t="shared" si="88"/>
        <v>135944</v>
      </c>
      <c r="H213" s="263">
        <f t="shared" si="88"/>
        <v>0</v>
      </c>
      <c r="I213" s="263">
        <f t="shared" si="88"/>
        <v>135944</v>
      </c>
      <c r="J213" s="263">
        <f t="shared" si="88"/>
        <v>119360</v>
      </c>
      <c r="K213" s="263">
        <f t="shared" si="88"/>
        <v>-2109</v>
      </c>
      <c r="L213" s="263">
        <f t="shared" si="88"/>
        <v>117251</v>
      </c>
      <c r="M213" s="263">
        <f t="shared" si="88"/>
        <v>122452</v>
      </c>
      <c r="N213" s="263">
        <f t="shared" si="88"/>
        <v>-2183</v>
      </c>
      <c r="O213" s="263">
        <f t="shared" si="88"/>
        <v>120269</v>
      </c>
    </row>
    <row r="214" spans="2:15" ht="54.75" customHeight="1" x14ac:dyDescent="0.25">
      <c r="B214" s="299" t="s">
        <v>222</v>
      </c>
      <c r="C214" s="85" t="s">
        <v>22</v>
      </c>
      <c r="D214" s="20" t="s">
        <v>158</v>
      </c>
      <c r="E214" s="117" t="s">
        <v>223</v>
      </c>
      <c r="F214" s="19"/>
      <c r="G214" s="254">
        <f t="shared" ref="G214:O214" si="89">G215+G222</f>
        <v>135944</v>
      </c>
      <c r="H214" s="254">
        <f t="shared" si="89"/>
        <v>0</v>
      </c>
      <c r="I214" s="254">
        <f t="shared" si="89"/>
        <v>135944</v>
      </c>
      <c r="J214" s="254">
        <f t="shared" si="89"/>
        <v>119360</v>
      </c>
      <c r="K214" s="254">
        <f t="shared" si="89"/>
        <v>-2109</v>
      </c>
      <c r="L214" s="254">
        <f t="shared" si="89"/>
        <v>117251</v>
      </c>
      <c r="M214" s="254">
        <f t="shared" si="89"/>
        <v>122452</v>
      </c>
      <c r="N214" s="254">
        <f t="shared" si="89"/>
        <v>-2183</v>
      </c>
      <c r="O214" s="254">
        <f t="shared" si="89"/>
        <v>120269</v>
      </c>
    </row>
    <row r="215" spans="2:15" ht="40.5" customHeight="1" x14ac:dyDescent="0.25">
      <c r="B215" s="290" t="s">
        <v>224</v>
      </c>
      <c r="C215" s="85" t="s">
        <v>22</v>
      </c>
      <c r="D215" s="20" t="s">
        <v>158</v>
      </c>
      <c r="E215" s="117" t="s">
        <v>225</v>
      </c>
      <c r="F215" s="68"/>
      <c r="G215" s="254">
        <f t="shared" ref="G215:O215" si="90">G216+G217+G218+G219+G220+G221</f>
        <v>133944</v>
      </c>
      <c r="H215" s="254">
        <f t="shared" si="90"/>
        <v>0</v>
      </c>
      <c r="I215" s="254">
        <f t="shared" si="90"/>
        <v>133944</v>
      </c>
      <c r="J215" s="254">
        <f t="shared" si="90"/>
        <v>117360</v>
      </c>
      <c r="K215" s="254">
        <f t="shared" si="90"/>
        <v>-2109</v>
      </c>
      <c r="L215" s="254">
        <f t="shared" si="90"/>
        <v>115251</v>
      </c>
      <c r="M215" s="254">
        <f t="shared" si="90"/>
        <v>120452</v>
      </c>
      <c r="N215" s="254">
        <f t="shared" si="90"/>
        <v>-2183</v>
      </c>
      <c r="O215" s="254">
        <f t="shared" si="90"/>
        <v>118269</v>
      </c>
    </row>
    <row r="216" spans="2:15" ht="63" x14ac:dyDescent="0.25">
      <c r="B216" s="289" t="s">
        <v>226</v>
      </c>
      <c r="C216" s="85" t="s">
        <v>22</v>
      </c>
      <c r="D216" s="20" t="s">
        <v>158</v>
      </c>
      <c r="E216" s="117" t="s">
        <v>227</v>
      </c>
      <c r="F216" s="20" t="s">
        <v>19</v>
      </c>
      <c r="G216" s="254">
        <v>78949</v>
      </c>
      <c r="H216" s="254"/>
      <c r="I216" s="254">
        <f t="shared" ref="I216:I223" si="91">G216+H216</f>
        <v>78949</v>
      </c>
      <c r="J216" s="254">
        <v>81805</v>
      </c>
      <c r="K216" s="254">
        <v>-2109</v>
      </c>
      <c r="L216" s="254">
        <f>J216+K216</f>
        <v>79696</v>
      </c>
      <c r="M216" s="254">
        <v>84897</v>
      </c>
      <c r="N216" s="254">
        <v>-2183</v>
      </c>
      <c r="O216" s="254">
        <f>M216+N216</f>
        <v>82714</v>
      </c>
    </row>
    <row r="217" spans="2:15" ht="31.5" x14ac:dyDescent="0.25">
      <c r="B217" s="297" t="s">
        <v>191</v>
      </c>
      <c r="C217" s="85" t="s">
        <v>22</v>
      </c>
      <c r="D217" s="20" t="s">
        <v>158</v>
      </c>
      <c r="E217" s="117" t="s">
        <v>227</v>
      </c>
      <c r="F217" s="28">
        <v>200</v>
      </c>
      <c r="G217" s="254">
        <v>25810</v>
      </c>
      <c r="H217" s="254"/>
      <c r="I217" s="254">
        <f t="shared" si="91"/>
        <v>25810</v>
      </c>
      <c r="J217" s="254">
        <v>25810</v>
      </c>
      <c r="K217" s="254"/>
      <c r="L217" s="254">
        <f>J217+K217</f>
        <v>25810</v>
      </c>
      <c r="M217" s="254">
        <v>25810</v>
      </c>
      <c r="N217" s="254"/>
      <c r="O217" s="254">
        <f>M217+N217</f>
        <v>25810</v>
      </c>
    </row>
    <row r="218" spans="2:15" ht="36.75" customHeight="1" x14ac:dyDescent="0.25">
      <c r="B218" s="290" t="s">
        <v>192</v>
      </c>
      <c r="C218" s="85" t="s">
        <v>22</v>
      </c>
      <c r="D218" s="20" t="s">
        <v>158</v>
      </c>
      <c r="E218" s="117" t="s">
        <v>227</v>
      </c>
      <c r="F218" s="20" t="s">
        <v>35</v>
      </c>
      <c r="G218" s="254">
        <v>4485</v>
      </c>
      <c r="H218" s="254"/>
      <c r="I218" s="254">
        <f t="shared" si="91"/>
        <v>4485</v>
      </c>
      <c r="J218" s="254">
        <v>5045</v>
      </c>
      <c r="K218" s="254"/>
      <c r="L218" s="254">
        <f>J218+K218</f>
        <v>5045</v>
      </c>
      <c r="M218" s="254">
        <v>5045</v>
      </c>
      <c r="N218" s="254"/>
      <c r="O218" s="254">
        <f>M218+N218</f>
        <v>5045</v>
      </c>
    </row>
    <row r="219" spans="2:15" ht="31.5" x14ac:dyDescent="0.25">
      <c r="B219" s="297" t="s">
        <v>246</v>
      </c>
      <c r="C219" s="85" t="s">
        <v>22</v>
      </c>
      <c r="D219" s="20" t="s">
        <v>158</v>
      </c>
      <c r="E219" s="117" t="s">
        <v>247</v>
      </c>
      <c r="F219" s="19">
        <v>200</v>
      </c>
      <c r="G219" s="254">
        <v>4700</v>
      </c>
      <c r="H219" s="254"/>
      <c r="I219" s="254">
        <f t="shared" si="91"/>
        <v>4700</v>
      </c>
      <c r="J219" s="254">
        <v>4700</v>
      </c>
      <c r="K219" s="254"/>
      <c r="L219" s="254">
        <f>J219+K219</f>
        <v>4700</v>
      </c>
      <c r="M219" s="254">
        <v>4700</v>
      </c>
      <c r="N219" s="254"/>
      <c r="O219" s="254">
        <f>M219+N219</f>
        <v>4700</v>
      </c>
    </row>
    <row r="220" spans="2:15" ht="31.5" hidden="1" x14ac:dyDescent="0.25">
      <c r="B220" s="290" t="s">
        <v>228</v>
      </c>
      <c r="C220" s="85" t="s">
        <v>22</v>
      </c>
      <c r="D220" s="20" t="s">
        <v>158</v>
      </c>
      <c r="E220" s="117" t="s">
        <v>229</v>
      </c>
      <c r="F220" s="68">
        <v>200</v>
      </c>
      <c r="G220" s="254"/>
      <c r="H220" s="254"/>
      <c r="I220" s="254">
        <f t="shared" si="91"/>
        <v>0</v>
      </c>
      <c r="J220" s="254"/>
      <c r="K220" s="254"/>
      <c r="L220" s="254">
        <f>J220+K220</f>
        <v>0</v>
      </c>
      <c r="M220" s="254"/>
      <c r="N220" s="254"/>
      <c r="O220" s="254">
        <f>M220+N220</f>
        <v>0</v>
      </c>
    </row>
    <row r="221" spans="2:15" ht="47.25" x14ac:dyDescent="0.25">
      <c r="B221" s="297" t="s">
        <v>2214</v>
      </c>
      <c r="C221" s="85" t="s">
        <v>22</v>
      </c>
      <c r="D221" s="20" t="s">
        <v>158</v>
      </c>
      <c r="E221" s="117" t="s">
        <v>248</v>
      </c>
      <c r="F221" s="66">
        <v>400</v>
      </c>
      <c r="G221" s="254">
        <v>20000</v>
      </c>
      <c r="H221" s="254"/>
      <c r="I221" s="254">
        <f t="shared" si="91"/>
        <v>20000</v>
      </c>
      <c r="J221" s="254">
        <v>0</v>
      </c>
      <c r="K221" s="254"/>
      <c r="L221" s="254"/>
      <c r="M221" s="254"/>
      <c r="N221" s="254"/>
      <c r="O221" s="254"/>
    </row>
    <row r="222" spans="2:15" ht="15.75" x14ac:dyDescent="0.25">
      <c r="B222" s="290" t="s">
        <v>249</v>
      </c>
      <c r="C222" s="85" t="s">
        <v>22</v>
      </c>
      <c r="D222" s="20" t="s">
        <v>158</v>
      </c>
      <c r="E222" s="117" t="s">
        <v>250</v>
      </c>
      <c r="F222" s="19"/>
      <c r="G222" s="254">
        <f t="shared" ref="G222:O222" si="92">G223</f>
        <v>2000</v>
      </c>
      <c r="H222" s="254">
        <f t="shared" si="92"/>
        <v>0</v>
      </c>
      <c r="I222" s="254">
        <f t="shared" si="92"/>
        <v>2000</v>
      </c>
      <c r="J222" s="254">
        <f t="shared" si="92"/>
        <v>2000</v>
      </c>
      <c r="K222" s="254">
        <f t="shared" si="92"/>
        <v>0</v>
      </c>
      <c r="L222" s="254">
        <f t="shared" si="92"/>
        <v>2000</v>
      </c>
      <c r="M222" s="254">
        <f t="shared" si="92"/>
        <v>2000</v>
      </c>
      <c r="N222" s="254">
        <f t="shared" si="92"/>
        <v>0</v>
      </c>
      <c r="O222" s="254">
        <f t="shared" si="92"/>
        <v>2000</v>
      </c>
    </row>
    <row r="223" spans="2:15" ht="38.25" customHeight="1" thickBot="1" x14ac:dyDescent="0.3">
      <c r="B223" s="290" t="s">
        <v>2215</v>
      </c>
      <c r="C223" s="85" t="s">
        <v>22</v>
      </c>
      <c r="D223" s="20" t="s">
        <v>158</v>
      </c>
      <c r="E223" s="117" t="s">
        <v>251</v>
      </c>
      <c r="F223" s="19">
        <v>200</v>
      </c>
      <c r="G223" s="254">
        <v>2000</v>
      </c>
      <c r="H223" s="254"/>
      <c r="I223" s="254">
        <f t="shared" si="91"/>
        <v>2000</v>
      </c>
      <c r="J223" s="254">
        <v>2000</v>
      </c>
      <c r="K223" s="254"/>
      <c r="L223" s="254">
        <f>J223+K223</f>
        <v>2000</v>
      </c>
      <c r="M223" s="254">
        <v>2000</v>
      </c>
      <c r="N223" s="254"/>
      <c r="O223" s="254">
        <f>M223+N223</f>
        <v>2000</v>
      </c>
    </row>
    <row r="224" spans="2:15" ht="145.9" hidden="1" customHeight="1" x14ac:dyDescent="0.25">
      <c r="B224" s="297"/>
      <c r="C224" s="85" t="s">
        <v>22</v>
      </c>
      <c r="D224" s="20" t="s">
        <v>158</v>
      </c>
      <c r="E224" s="19"/>
      <c r="F224" s="19"/>
      <c r="G224" s="264"/>
      <c r="H224" s="264"/>
      <c r="I224" s="264"/>
      <c r="J224" s="264"/>
      <c r="K224" s="264"/>
      <c r="L224" s="264"/>
      <c r="M224" s="264"/>
      <c r="N224" s="264"/>
      <c r="O224" s="264"/>
    </row>
    <row r="225" spans="2:15" ht="40.5" hidden="1" customHeight="1" x14ac:dyDescent="0.25">
      <c r="B225" s="206"/>
      <c r="C225" s="87" t="s">
        <v>22</v>
      </c>
      <c r="D225" s="89" t="s">
        <v>158</v>
      </c>
      <c r="E225" s="88"/>
      <c r="F225" s="88"/>
      <c r="G225" s="254"/>
      <c r="H225" s="254"/>
      <c r="I225" s="254"/>
      <c r="J225" s="254"/>
      <c r="K225" s="254"/>
      <c r="L225" s="254"/>
      <c r="M225" s="254"/>
      <c r="N225" s="254"/>
      <c r="O225" s="254"/>
    </row>
    <row r="226" spans="2:15" ht="37.5" customHeight="1" thickBot="1" x14ac:dyDescent="0.3">
      <c r="B226" s="284" t="s">
        <v>252</v>
      </c>
      <c r="C226" s="13" t="s">
        <v>21</v>
      </c>
      <c r="D226" s="14">
        <v>14</v>
      </c>
      <c r="E226" s="14"/>
      <c r="F226" s="16"/>
      <c r="G226" s="251">
        <f t="shared" ref="G226:O226" si="93">G227+G238</f>
        <v>151387</v>
      </c>
      <c r="H226" s="251">
        <f t="shared" si="93"/>
        <v>6396</v>
      </c>
      <c r="I226" s="251">
        <f t="shared" si="93"/>
        <v>157783</v>
      </c>
      <c r="J226" s="251">
        <f t="shared" si="93"/>
        <v>153236</v>
      </c>
      <c r="K226" s="251">
        <f t="shared" si="93"/>
        <v>0</v>
      </c>
      <c r="L226" s="251">
        <f t="shared" si="93"/>
        <v>153236</v>
      </c>
      <c r="M226" s="251">
        <f t="shared" si="93"/>
        <v>153585</v>
      </c>
      <c r="N226" s="251">
        <f t="shared" si="93"/>
        <v>0</v>
      </c>
      <c r="O226" s="251">
        <f t="shared" si="93"/>
        <v>153585</v>
      </c>
    </row>
    <row r="227" spans="2:15" ht="54" customHeight="1" x14ac:dyDescent="0.25">
      <c r="B227" s="189" t="s">
        <v>253</v>
      </c>
      <c r="C227" s="85" t="s">
        <v>22</v>
      </c>
      <c r="D227" s="20" t="s">
        <v>254</v>
      </c>
      <c r="E227" s="102" t="s">
        <v>12</v>
      </c>
      <c r="F227" s="103"/>
      <c r="G227" s="264">
        <f t="shared" ref="G227:O227" si="94">G231+G228</f>
        <v>151387</v>
      </c>
      <c r="H227" s="264">
        <f>H231+H228+H235</f>
        <v>6396</v>
      </c>
      <c r="I227" s="264">
        <f>I231+I228+I235</f>
        <v>157783</v>
      </c>
      <c r="J227" s="264">
        <f t="shared" si="94"/>
        <v>153236</v>
      </c>
      <c r="K227" s="264">
        <f t="shared" si="94"/>
        <v>0</v>
      </c>
      <c r="L227" s="264">
        <f t="shared" si="94"/>
        <v>153236</v>
      </c>
      <c r="M227" s="264">
        <f t="shared" si="94"/>
        <v>153585</v>
      </c>
      <c r="N227" s="264">
        <f t="shared" si="94"/>
        <v>0</v>
      </c>
      <c r="O227" s="264">
        <f t="shared" si="94"/>
        <v>153585</v>
      </c>
    </row>
    <row r="228" spans="2:15" ht="15.75" hidden="1" x14ac:dyDescent="0.25">
      <c r="B228" s="189" t="s">
        <v>255</v>
      </c>
      <c r="C228" s="85" t="s">
        <v>22</v>
      </c>
      <c r="D228" s="20" t="s">
        <v>254</v>
      </c>
      <c r="E228" s="102" t="s">
        <v>256</v>
      </c>
      <c r="F228" s="103"/>
      <c r="G228" s="264">
        <f t="shared" ref="G228:O229" si="95">G229</f>
        <v>0</v>
      </c>
      <c r="H228" s="264">
        <f t="shared" si="95"/>
        <v>0</v>
      </c>
      <c r="I228" s="264">
        <f t="shared" si="95"/>
        <v>0</v>
      </c>
      <c r="J228" s="264">
        <f t="shared" si="95"/>
        <v>0</v>
      </c>
      <c r="K228" s="264">
        <f t="shared" si="95"/>
        <v>0</v>
      </c>
      <c r="L228" s="264">
        <f t="shared" si="95"/>
        <v>0</v>
      </c>
      <c r="M228" s="264">
        <f t="shared" si="95"/>
        <v>0</v>
      </c>
      <c r="N228" s="264">
        <f t="shared" si="95"/>
        <v>0</v>
      </c>
      <c r="O228" s="264">
        <f t="shared" si="95"/>
        <v>0</v>
      </c>
    </row>
    <row r="229" spans="2:15" ht="31.5" hidden="1" x14ac:dyDescent="0.25">
      <c r="B229" s="189" t="s">
        <v>257</v>
      </c>
      <c r="C229" s="85" t="s">
        <v>22</v>
      </c>
      <c r="D229" s="20" t="s">
        <v>254</v>
      </c>
      <c r="E229" s="102" t="s">
        <v>258</v>
      </c>
      <c r="F229" s="103"/>
      <c r="G229" s="264">
        <f t="shared" si="95"/>
        <v>0</v>
      </c>
      <c r="H229" s="264">
        <f t="shared" si="95"/>
        <v>0</v>
      </c>
      <c r="I229" s="264">
        <f t="shared" si="95"/>
        <v>0</v>
      </c>
      <c r="J229" s="264">
        <f t="shared" si="95"/>
        <v>0</v>
      </c>
      <c r="K229" s="264">
        <f t="shared" si="95"/>
        <v>0</v>
      </c>
      <c r="L229" s="264">
        <f t="shared" si="95"/>
        <v>0</v>
      </c>
      <c r="M229" s="264">
        <f t="shared" si="95"/>
        <v>0</v>
      </c>
      <c r="N229" s="264">
        <f t="shared" si="95"/>
        <v>0</v>
      </c>
      <c r="O229" s="264">
        <f t="shared" si="95"/>
        <v>0</v>
      </c>
    </row>
    <row r="230" spans="2:15" ht="31.5" hidden="1" x14ac:dyDescent="0.25">
      <c r="B230" s="189" t="s">
        <v>259</v>
      </c>
      <c r="C230" s="85" t="s">
        <v>22</v>
      </c>
      <c r="D230" s="20" t="s">
        <v>254</v>
      </c>
      <c r="E230" s="102" t="s">
        <v>260</v>
      </c>
      <c r="F230" s="2">
        <v>200</v>
      </c>
      <c r="G230" s="254"/>
      <c r="H230" s="254"/>
      <c r="I230" s="254"/>
      <c r="J230" s="254"/>
      <c r="K230" s="254"/>
      <c r="L230" s="254"/>
      <c r="M230" s="254"/>
      <c r="N230" s="254"/>
      <c r="O230" s="254"/>
    </row>
    <row r="231" spans="2:15" ht="21" customHeight="1" x14ac:dyDescent="0.25">
      <c r="B231" s="189" t="s">
        <v>215</v>
      </c>
      <c r="C231" s="85" t="s">
        <v>22</v>
      </c>
      <c r="D231" s="20" t="s">
        <v>254</v>
      </c>
      <c r="E231" s="102" t="s">
        <v>216</v>
      </c>
      <c r="F231" s="103"/>
      <c r="G231" s="264">
        <f t="shared" ref="G231:O231" si="96">G232</f>
        <v>151387</v>
      </c>
      <c r="H231" s="264">
        <f t="shared" si="96"/>
        <v>0</v>
      </c>
      <c r="I231" s="264">
        <f t="shared" si="96"/>
        <v>151387</v>
      </c>
      <c r="J231" s="264">
        <f t="shared" si="96"/>
        <v>153236</v>
      </c>
      <c r="K231" s="264">
        <f t="shared" si="96"/>
        <v>0</v>
      </c>
      <c r="L231" s="264">
        <f t="shared" si="96"/>
        <v>153236</v>
      </c>
      <c r="M231" s="264">
        <f t="shared" si="96"/>
        <v>153585</v>
      </c>
      <c r="N231" s="264">
        <f t="shared" si="96"/>
        <v>0</v>
      </c>
      <c r="O231" s="264">
        <f t="shared" si="96"/>
        <v>153585</v>
      </c>
    </row>
    <row r="232" spans="2:15" ht="35.25" customHeight="1" x14ac:dyDescent="0.25">
      <c r="B232" s="189" t="s">
        <v>261</v>
      </c>
      <c r="C232" s="85" t="s">
        <v>22</v>
      </c>
      <c r="D232" s="20" t="s">
        <v>254</v>
      </c>
      <c r="E232" s="102" t="s">
        <v>262</v>
      </c>
      <c r="F232" s="103"/>
      <c r="G232" s="264">
        <f t="shared" ref="G232:O232" si="97">G233+G234</f>
        <v>151387</v>
      </c>
      <c r="H232" s="264">
        <f t="shared" si="97"/>
        <v>0</v>
      </c>
      <c r="I232" s="264">
        <f t="shared" si="97"/>
        <v>151387</v>
      </c>
      <c r="J232" s="264">
        <f t="shared" si="97"/>
        <v>153236</v>
      </c>
      <c r="K232" s="264">
        <f t="shared" si="97"/>
        <v>0</v>
      </c>
      <c r="L232" s="264">
        <f t="shared" si="97"/>
        <v>153236</v>
      </c>
      <c r="M232" s="264">
        <f t="shared" si="97"/>
        <v>153585</v>
      </c>
      <c r="N232" s="264">
        <f t="shared" si="97"/>
        <v>0</v>
      </c>
      <c r="O232" s="264">
        <f t="shared" si="97"/>
        <v>153585</v>
      </c>
    </row>
    <row r="233" spans="2:15" ht="31.5" x14ac:dyDescent="0.25">
      <c r="B233" s="189" t="s">
        <v>263</v>
      </c>
      <c r="C233" s="85" t="s">
        <v>22</v>
      </c>
      <c r="D233" s="20" t="s">
        <v>254</v>
      </c>
      <c r="E233" s="102" t="s">
        <v>264</v>
      </c>
      <c r="F233" s="2">
        <v>200</v>
      </c>
      <c r="G233" s="254">
        <v>140154</v>
      </c>
      <c r="H233" s="254"/>
      <c r="I233" s="254">
        <f>G233+H233</f>
        <v>140154</v>
      </c>
      <c r="J233" s="254">
        <v>141716</v>
      </c>
      <c r="K233" s="254"/>
      <c r="L233" s="254">
        <f>J233+K233</f>
        <v>141716</v>
      </c>
      <c r="M233" s="254">
        <v>141768</v>
      </c>
      <c r="N233" s="254"/>
      <c r="O233" s="254">
        <f>M233+N233</f>
        <v>141768</v>
      </c>
    </row>
    <row r="234" spans="2:15" ht="48.75" customHeight="1" x14ac:dyDescent="0.25">
      <c r="B234" s="189" t="s">
        <v>265</v>
      </c>
      <c r="C234" s="85" t="s">
        <v>22</v>
      </c>
      <c r="D234" s="20" t="s">
        <v>254</v>
      </c>
      <c r="E234" s="102" t="s">
        <v>264</v>
      </c>
      <c r="F234" s="2">
        <v>600</v>
      </c>
      <c r="G234" s="254">
        <v>11233</v>
      </c>
      <c r="H234" s="254"/>
      <c r="I234" s="254">
        <f>G234+H234</f>
        <v>11233</v>
      </c>
      <c r="J234" s="254">
        <v>11520</v>
      </c>
      <c r="K234" s="254"/>
      <c r="L234" s="254">
        <f>J234+K234</f>
        <v>11520</v>
      </c>
      <c r="M234" s="254">
        <v>11817</v>
      </c>
      <c r="N234" s="254"/>
      <c r="O234" s="254">
        <f>M234+N234</f>
        <v>11817</v>
      </c>
    </row>
    <row r="235" spans="2:15" ht="48.75" customHeight="1" x14ac:dyDescent="0.25">
      <c r="B235" s="189" t="s">
        <v>238</v>
      </c>
      <c r="C235" s="85" t="s">
        <v>22</v>
      </c>
      <c r="D235" s="20" t="s">
        <v>254</v>
      </c>
      <c r="E235" s="117" t="s">
        <v>266</v>
      </c>
      <c r="F235" s="19"/>
      <c r="G235" s="254"/>
      <c r="H235" s="254">
        <f>H236</f>
        <v>6396</v>
      </c>
      <c r="I235" s="254">
        <f>I236</f>
        <v>6396</v>
      </c>
      <c r="J235" s="254"/>
      <c r="K235" s="254"/>
      <c r="L235" s="254"/>
      <c r="M235" s="254"/>
      <c r="N235" s="254"/>
      <c r="O235" s="254"/>
    </row>
    <row r="236" spans="2:15" ht="48.75" customHeight="1" x14ac:dyDescent="0.25">
      <c r="B236" s="189" t="s">
        <v>240</v>
      </c>
      <c r="C236" s="85" t="s">
        <v>22</v>
      </c>
      <c r="D236" s="20" t="s">
        <v>254</v>
      </c>
      <c r="E236" s="117" t="s">
        <v>241</v>
      </c>
      <c r="F236" s="19"/>
      <c r="G236" s="254"/>
      <c r="H236" s="254">
        <f>H237</f>
        <v>6396</v>
      </c>
      <c r="I236" s="254">
        <f>I237</f>
        <v>6396</v>
      </c>
      <c r="J236" s="254"/>
      <c r="K236" s="254"/>
      <c r="L236" s="254"/>
      <c r="M236" s="254"/>
      <c r="N236" s="254"/>
      <c r="O236" s="254"/>
    </row>
    <row r="237" spans="2:15" ht="48.75" customHeight="1" thickBot="1" x14ac:dyDescent="0.3">
      <c r="B237" s="189" t="s">
        <v>242</v>
      </c>
      <c r="C237" s="85" t="s">
        <v>22</v>
      </c>
      <c r="D237" s="20" t="s">
        <v>254</v>
      </c>
      <c r="E237" s="117" t="s">
        <v>243</v>
      </c>
      <c r="F237" s="20" t="s">
        <v>30</v>
      </c>
      <c r="G237" s="254"/>
      <c r="H237" s="254">
        <v>6396</v>
      </c>
      <c r="I237" s="254">
        <f>G237+H237</f>
        <v>6396</v>
      </c>
      <c r="J237" s="254"/>
      <c r="K237" s="254"/>
      <c r="L237" s="254"/>
      <c r="M237" s="254"/>
      <c r="N237" s="254"/>
      <c r="O237" s="254"/>
    </row>
    <row r="238" spans="2:15" ht="27.75" hidden="1" customHeight="1" x14ac:dyDescent="0.25">
      <c r="B238" s="189" t="s">
        <v>11</v>
      </c>
      <c r="C238" s="69" t="s">
        <v>21</v>
      </c>
      <c r="D238" s="68">
        <v>14</v>
      </c>
      <c r="E238" s="101">
        <v>99</v>
      </c>
      <c r="F238" s="4"/>
      <c r="G238" s="254">
        <f t="shared" ref="G238:O238" si="98">G239</f>
        <v>0</v>
      </c>
      <c r="H238" s="254">
        <f t="shared" si="98"/>
        <v>0</v>
      </c>
      <c r="I238" s="254">
        <f t="shared" si="98"/>
        <v>0</v>
      </c>
      <c r="J238" s="254">
        <f t="shared" si="98"/>
        <v>0</v>
      </c>
      <c r="K238" s="254">
        <f t="shared" si="98"/>
        <v>0</v>
      </c>
      <c r="L238" s="254">
        <f t="shared" si="98"/>
        <v>0</v>
      </c>
      <c r="M238" s="254">
        <f t="shared" si="98"/>
        <v>0</v>
      </c>
      <c r="N238" s="254">
        <f t="shared" si="98"/>
        <v>0</v>
      </c>
      <c r="O238" s="254">
        <f t="shared" si="98"/>
        <v>0</v>
      </c>
    </row>
    <row r="239" spans="2:15" ht="27.75" hidden="1" customHeight="1" x14ac:dyDescent="0.25">
      <c r="B239" s="189" t="s">
        <v>15</v>
      </c>
      <c r="C239" s="69" t="s">
        <v>21</v>
      </c>
      <c r="D239" s="68">
        <v>14</v>
      </c>
      <c r="E239" s="102" t="s">
        <v>23</v>
      </c>
      <c r="F239" s="4"/>
      <c r="G239" s="254">
        <f t="shared" ref="G239:O239" si="99">G240+G241</f>
        <v>0</v>
      </c>
      <c r="H239" s="254">
        <f t="shared" si="99"/>
        <v>0</v>
      </c>
      <c r="I239" s="254">
        <f t="shared" si="99"/>
        <v>0</v>
      </c>
      <c r="J239" s="254">
        <f t="shared" si="99"/>
        <v>0</v>
      </c>
      <c r="K239" s="254">
        <f t="shared" si="99"/>
        <v>0</v>
      </c>
      <c r="L239" s="254">
        <f t="shared" si="99"/>
        <v>0</v>
      </c>
      <c r="M239" s="254">
        <f t="shared" si="99"/>
        <v>0</v>
      </c>
      <c r="N239" s="254">
        <f t="shared" si="99"/>
        <v>0</v>
      </c>
      <c r="O239" s="254">
        <f t="shared" si="99"/>
        <v>0</v>
      </c>
    </row>
    <row r="240" spans="2:15" ht="33.75" hidden="1" customHeight="1" x14ac:dyDescent="0.25">
      <c r="B240" s="189" t="s">
        <v>267</v>
      </c>
      <c r="C240" s="69" t="s">
        <v>21</v>
      </c>
      <c r="D240" s="68">
        <v>14</v>
      </c>
      <c r="E240" s="102" t="s">
        <v>29</v>
      </c>
      <c r="F240" s="4">
        <v>500</v>
      </c>
      <c r="G240" s="254"/>
      <c r="H240" s="254"/>
      <c r="I240" s="254"/>
      <c r="J240" s="254"/>
      <c r="K240" s="254"/>
      <c r="L240" s="254"/>
      <c r="M240" s="254"/>
      <c r="N240" s="254"/>
      <c r="O240" s="254"/>
    </row>
    <row r="241" spans="2:15" ht="62.25" hidden="1" customHeight="1" thickBot="1" x14ac:dyDescent="0.3">
      <c r="B241" s="189" t="s">
        <v>268</v>
      </c>
      <c r="C241" s="69" t="s">
        <v>21</v>
      </c>
      <c r="D241" s="68">
        <v>14</v>
      </c>
      <c r="E241" s="102" t="s">
        <v>124</v>
      </c>
      <c r="F241" s="4">
        <v>500</v>
      </c>
      <c r="G241" s="254"/>
      <c r="H241" s="254"/>
      <c r="I241" s="254"/>
      <c r="J241" s="254"/>
      <c r="K241" s="254"/>
      <c r="L241" s="254"/>
      <c r="M241" s="254"/>
      <c r="N241" s="254"/>
      <c r="O241" s="254"/>
    </row>
    <row r="242" spans="2:15" ht="16.5" thickBot="1" x14ac:dyDescent="0.3">
      <c r="B242" s="284" t="s">
        <v>269</v>
      </c>
      <c r="C242" s="13" t="s">
        <v>208</v>
      </c>
      <c r="D242" s="14"/>
      <c r="E242" s="14"/>
      <c r="F242" s="16"/>
      <c r="G242" s="251">
        <f t="shared" ref="G242:O242" si="100">G243+G293+G487+G501+G525+G547+G586</f>
        <v>19348547</v>
      </c>
      <c r="H242" s="251">
        <f t="shared" si="100"/>
        <v>6062310</v>
      </c>
      <c r="I242" s="251">
        <f t="shared" si="100"/>
        <v>25410857</v>
      </c>
      <c r="J242" s="251">
        <f t="shared" si="100"/>
        <v>22274890</v>
      </c>
      <c r="K242" s="251">
        <f t="shared" si="100"/>
        <v>3735336</v>
      </c>
      <c r="L242" s="251">
        <f t="shared" si="100"/>
        <v>26010226</v>
      </c>
      <c r="M242" s="251">
        <f t="shared" si="100"/>
        <v>21088426</v>
      </c>
      <c r="N242" s="251">
        <f t="shared" si="100"/>
        <v>4375480</v>
      </c>
      <c r="O242" s="251">
        <f t="shared" si="100"/>
        <v>25463906</v>
      </c>
    </row>
    <row r="243" spans="2:15" ht="18" customHeight="1" thickBot="1" x14ac:dyDescent="0.3">
      <c r="B243" s="284" t="s">
        <v>270</v>
      </c>
      <c r="C243" s="13" t="s">
        <v>208</v>
      </c>
      <c r="D243" s="15" t="s">
        <v>271</v>
      </c>
      <c r="E243" s="14"/>
      <c r="F243" s="16"/>
      <c r="G243" s="251">
        <f t="shared" ref="G243:O243" si="101">G244+G248+G253+G286</f>
        <v>260680</v>
      </c>
      <c r="H243" s="251">
        <f t="shared" si="101"/>
        <v>0</v>
      </c>
      <c r="I243" s="251">
        <f t="shared" si="101"/>
        <v>260680</v>
      </c>
      <c r="J243" s="251">
        <f t="shared" si="101"/>
        <v>6953719</v>
      </c>
      <c r="K243" s="251">
        <f t="shared" si="101"/>
        <v>-697318</v>
      </c>
      <c r="L243" s="251">
        <f t="shared" si="101"/>
        <v>6256401</v>
      </c>
      <c r="M243" s="251">
        <f t="shared" si="101"/>
        <v>6518117</v>
      </c>
      <c r="N243" s="251">
        <f t="shared" si="101"/>
        <v>371025</v>
      </c>
      <c r="O243" s="251">
        <f t="shared" si="101"/>
        <v>6889142</v>
      </c>
    </row>
    <row r="244" spans="2:15" s="32" customFormat="1" ht="48" customHeight="1" x14ac:dyDescent="0.25">
      <c r="B244" s="189" t="s">
        <v>253</v>
      </c>
      <c r="C244" s="85" t="s">
        <v>39</v>
      </c>
      <c r="D244" s="20" t="s">
        <v>12</v>
      </c>
      <c r="E244" s="117" t="s">
        <v>214</v>
      </c>
      <c r="F244" s="2"/>
      <c r="G244" s="264">
        <f t="shared" ref="G244:O246" si="102">G245</f>
        <v>500</v>
      </c>
      <c r="H244" s="264">
        <f t="shared" si="102"/>
        <v>0</v>
      </c>
      <c r="I244" s="264">
        <f t="shared" si="102"/>
        <v>500</v>
      </c>
      <c r="J244" s="264">
        <f t="shared" si="102"/>
        <v>500</v>
      </c>
      <c r="K244" s="264">
        <f t="shared" si="102"/>
        <v>0</v>
      </c>
      <c r="L244" s="264">
        <f t="shared" si="102"/>
        <v>500</v>
      </c>
      <c r="M244" s="264">
        <f t="shared" si="102"/>
        <v>500</v>
      </c>
      <c r="N244" s="264">
        <f t="shared" si="102"/>
        <v>0</v>
      </c>
      <c r="O244" s="264">
        <f t="shared" si="102"/>
        <v>500</v>
      </c>
    </row>
    <row r="245" spans="2:15" s="32" customFormat="1" ht="15.75" x14ac:dyDescent="0.25">
      <c r="B245" s="189" t="s">
        <v>41</v>
      </c>
      <c r="C245" s="85" t="s">
        <v>39</v>
      </c>
      <c r="D245" s="20" t="s">
        <v>12</v>
      </c>
      <c r="E245" s="117" t="s">
        <v>272</v>
      </c>
      <c r="F245" s="2"/>
      <c r="G245" s="264">
        <f t="shared" si="102"/>
        <v>500</v>
      </c>
      <c r="H245" s="264">
        <f t="shared" si="102"/>
        <v>0</v>
      </c>
      <c r="I245" s="264">
        <f t="shared" si="102"/>
        <v>500</v>
      </c>
      <c r="J245" s="264">
        <f t="shared" si="102"/>
        <v>500</v>
      </c>
      <c r="K245" s="264">
        <f t="shared" si="102"/>
        <v>0</v>
      </c>
      <c r="L245" s="264">
        <f t="shared" si="102"/>
        <v>500</v>
      </c>
      <c r="M245" s="264">
        <f t="shared" si="102"/>
        <v>500</v>
      </c>
      <c r="N245" s="264">
        <f t="shared" si="102"/>
        <v>0</v>
      </c>
      <c r="O245" s="264">
        <f t="shared" si="102"/>
        <v>500</v>
      </c>
    </row>
    <row r="246" spans="2:15" s="32" customFormat="1" ht="31.5" x14ac:dyDescent="0.25">
      <c r="B246" s="189" t="s">
        <v>273</v>
      </c>
      <c r="C246" s="85" t="s">
        <v>39</v>
      </c>
      <c r="D246" s="20" t="s">
        <v>12</v>
      </c>
      <c r="E246" s="117" t="s">
        <v>274</v>
      </c>
      <c r="F246" s="2"/>
      <c r="G246" s="264">
        <f t="shared" si="102"/>
        <v>500</v>
      </c>
      <c r="H246" s="264">
        <f t="shared" si="102"/>
        <v>0</v>
      </c>
      <c r="I246" s="264">
        <f t="shared" si="102"/>
        <v>500</v>
      </c>
      <c r="J246" s="264">
        <f t="shared" si="102"/>
        <v>500</v>
      </c>
      <c r="K246" s="264">
        <f t="shared" si="102"/>
        <v>0</v>
      </c>
      <c r="L246" s="264">
        <f t="shared" si="102"/>
        <v>500</v>
      </c>
      <c r="M246" s="264">
        <f t="shared" si="102"/>
        <v>500</v>
      </c>
      <c r="N246" s="264">
        <f t="shared" si="102"/>
        <v>0</v>
      </c>
      <c r="O246" s="264">
        <f t="shared" si="102"/>
        <v>500</v>
      </c>
    </row>
    <row r="247" spans="2:15" s="32" customFormat="1" ht="31.5" x14ac:dyDescent="0.25">
      <c r="B247" s="189" t="s">
        <v>275</v>
      </c>
      <c r="C247" s="85" t="s">
        <v>39</v>
      </c>
      <c r="D247" s="20" t="s">
        <v>12</v>
      </c>
      <c r="E247" s="102" t="s">
        <v>276</v>
      </c>
      <c r="F247" s="2">
        <v>200</v>
      </c>
      <c r="G247" s="254">
        <v>500</v>
      </c>
      <c r="H247" s="254"/>
      <c r="I247" s="254">
        <f>G247+H247</f>
        <v>500</v>
      </c>
      <c r="J247" s="254">
        <v>500</v>
      </c>
      <c r="K247" s="254"/>
      <c r="L247" s="254">
        <f>J247+K247</f>
        <v>500</v>
      </c>
      <c r="M247" s="254">
        <v>500</v>
      </c>
      <c r="N247" s="254"/>
      <c r="O247" s="254">
        <f>M247+N247</f>
        <v>500</v>
      </c>
    </row>
    <row r="248" spans="2:15" s="32" customFormat="1" ht="39.6" customHeight="1" x14ac:dyDescent="0.25">
      <c r="B248" s="189" t="s">
        <v>277</v>
      </c>
      <c r="C248" s="85" t="s">
        <v>39</v>
      </c>
      <c r="D248" s="20" t="s">
        <v>12</v>
      </c>
      <c r="E248" s="151">
        <v>4</v>
      </c>
      <c r="F248" s="2"/>
      <c r="G248" s="264">
        <f t="shared" ref="G248:O249" si="103">G249</f>
        <v>190</v>
      </c>
      <c r="H248" s="264">
        <f t="shared" si="103"/>
        <v>0</v>
      </c>
      <c r="I248" s="264">
        <f t="shared" si="103"/>
        <v>190</v>
      </c>
      <c r="J248" s="264">
        <f t="shared" si="103"/>
        <v>66</v>
      </c>
      <c r="K248" s="264">
        <f t="shared" si="103"/>
        <v>0</v>
      </c>
      <c r="L248" s="264">
        <f t="shared" si="103"/>
        <v>66</v>
      </c>
      <c r="M248" s="264">
        <f t="shared" si="103"/>
        <v>66</v>
      </c>
      <c r="N248" s="264">
        <f t="shared" si="103"/>
        <v>0</v>
      </c>
      <c r="O248" s="264">
        <f t="shared" si="103"/>
        <v>66</v>
      </c>
    </row>
    <row r="249" spans="2:15" s="32" customFormat="1" ht="15.75" x14ac:dyDescent="0.25">
      <c r="B249" s="189" t="s">
        <v>278</v>
      </c>
      <c r="C249" s="85" t="s">
        <v>39</v>
      </c>
      <c r="D249" s="20" t="s">
        <v>12</v>
      </c>
      <c r="E249" s="102" t="s">
        <v>279</v>
      </c>
      <c r="F249" s="2"/>
      <c r="G249" s="264">
        <f t="shared" si="103"/>
        <v>190</v>
      </c>
      <c r="H249" s="264">
        <f t="shared" si="103"/>
        <v>0</v>
      </c>
      <c r="I249" s="264">
        <f t="shared" si="103"/>
        <v>190</v>
      </c>
      <c r="J249" s="264">
        <f t="shared" si="103"/>
        <v>66</v>
      </c>
      <c r="K249" s="264">
        <f t="shared" si="103"/>
        <v>0</v>
      </c>
      <c r="L249" s="264">
        <f t="shared" si="103"/>
        <v>66</v>
      </c>
      <c r="M249" s="264">
        <f t="shared" si="103"/>
        <v>66</v>
      </c>
      <c r="N249" s="264">
        <f t="shared" si="103"/>
        <v>0</v>
      </c>
      <c r="O249" s="264">
        <f t="shared" si="103"/>
        <v>66</v>
      </c>
    </row>
    <row r="250" spans="2:15" s="32" customFormat="1" ht="81" customHeight="1" x14ac:dyDescent="0.25">
      <c r="B250" s="287" t="s">
        <v>1575</v>
      </c>
      <c r="C250" s="85" t="s">
        <v>39</v>
      </c>
      <c r="D250" s="20" t="s">
        <v>12</v>
      </c>
      <c r="E250" s="102" t="s">
        <v>280</v>
      </c>
      <c r="F250" s="2"/>
      <c r="G250" s="264">
        <f t="shared" ref="G250:O250" si="104">G252+G251</f>
        <v>190</v>
      </c>
      <c r="H250" s="264">
        <f t="shared" si="104"/>
        <v>0</v>
      </c>
      <c r="I250" s="264">
        <f t="shared" si="104"/>
        <v>190</v>
      </c>
      <c r="J250" s="264">
        <f t="shared" si="104"/>
        <v>66</v>
      </c>
      <c r="K250" s="264">
        <f t="shared" si="104"/>
        <v>0</v>
      </c>
      <c r="L250" s="264">
        <f t="shared" si="104"/>
        <v>66</v>
      </c>
      <c r="M250" s="264">
        <f t="shared" si="104"/>
        <v>66</v>
      </c>
      <c r="N250" s="264">
        <f t="shared" si="104"/>
        <v>0</v>
      </c>
      <c r="O250" s="264">
        <f t="shared" si="104"/>
        <v>66</v>
      </c>
    </row>
    <row r="251" spans="2:15" s="32" customFormat="1" ht="49.5" hidden="1" x14ac:dyDescent="0.25">
      <c r="B251" s="192" t="s">
        <v>281</v>
      </c>
      <c r="C251" s="85" t="s">
        <v>39</v>
      </c>
      <c r="D251" s="20" t="s">
        <v>12</v>
      </c>
      <c r="E251" s="102" t="s">
        <v>282</v>
      </c>
      <c r="F251" s="2">
        <v>200</v>
      </c>
      <c r="G251" s="254"/>
      <c r="H251" s="254"/>
      <c r="I251" s="254"/>
      <c r="J251" s="254"/>
      <c r="K251" s="254"/>
      <c r="L251" s="254"/>
      <c r="M251" s="254"/>
      <c r="N251" s="254"/>
      <c r="O251" s="254"/>
    </row>
    <row r="252" spans="2:15" s="32" customFormat="1" ht="63" x14ac:dyDescent="0.25">
      <c r="B252" s="189" t="s">
        <v>2120</v>
      </c>
      <c r="C252" s="85" t="s">
        <v>39</v>
      </c>
      <c r="D252" s="20" t="s">
        <v>12</v>
      </c>
      <c r="E252" s="102" t="s">
        <v>283</v>
      </c>
      <c r="F252" s="2">
        <v>200</v>
      </c>
      <c r="G252" s="254">
        <v>190</v>
      </c>
      <c r="H252" s="254"/>
      <c r="I252" s="254">
        <f>G252+H252</f>
        <v>190</v>
      </c>
      <c r="J252" s="254">
        <v>66</v>
      </c>
      <c r="K252" s="254"/>
      <c r="L252" s="254">
        <f>J252+K252</f>
        <v>66</v>
      </c>
      <c r="M252" s="254">
        <v>66</v>
      </c>
      <c r="N252" s="254"/>
      <c r="O252" s="254">
        <f>M252+N252</f>
        <v>66</v>
      </c>
    </row>
    <row r="253" spans="2:15" s="32" customFormat="1" ht="31.5" x14ac:dyDescent="0.25">
      <c r="B253" s="189" t="s">
        <v>284</v>
      </c>
      <c r="C253" s="85" t="s">
        <v>39</v>
      </c>
      <c r="D253" s="20" t="s">
        <v>12</v>
      </c>
      <c r="E253" s="101">
        <v>13</v>
      </c>
      <c r="F253" s="2"/>
      <c r="G253" s="264">
        <f t="shared" ref="G253:M253" si="105">G254+G272+G278</f>
        <v>259990</v>
      </c>
      <c r="H253" s="264">
        <f>H254+H272+H278+H283</f>
        <v>0</v>
      </c>
      <c r="I253" s="264">
        <f>I254+I272+I278+I283</f>
        <v>259990</v>
      </c>
      <c r="J253" s="264">
        <f t="shared" si="105"/>
        <v>272061</v>
      </c>
      <c r="K253" s="264">
        <f>K254+K272+K278+K283</f>
        <v>-5818</v>
      </c>
      <c r="L253" s="264">
        <f>L254+L272+L278+L283</f>
        <v>266243</v>
      </c>
      <c r="M253" s="264">
        <f t="shared" si="105"/>
        <v>277978</v>
      </c>
      <c r="N253" s="264">
        <f>N254+N272+N278+N283</f>
        <v>-5995</v>
      </c>
      <c r="O253" s="264">
        <f>O254+O272+O278+O283</f>
        <v>271983</v>
      </c>
    </row>
    <row r="254" spans="2:15" s="32" customFormat="1" ht="40.9" customHeight="1" x14ac:dyDescent="0.25">
      <c r="B254" s="189" t="s">
        <v>285</v>
      </c>
      <c r="C254" s="85" t="s">
        <v>39</v>
      </c>
      <c r="D254" s="20" t="s">
        <v>12</v>
      </c>
      <c r="E254" s="102" t="s">
        <v>286</v>
      </c>
      <c r="F254" s="2"/>
      <c r="G254" s="264">
        <f t="shared" ref="G254:O254" si="106">G255+G259+G263+G266</f>
        <v>204948</v>
      </c>
      <c r="H254" s="264">
        <f t="shared" si="106"/>
        <v>-143</v>
      </c>
      <c r="I254" s="264">
        <f t="shared" si="106"/>
        <v>204805</v>
      </c>
      <c r="J254" s="264">
        <f t="shared" si="106"/>
        <v>215442</v>
      </c>
      <c r="K254" s="264">
        <f t="shared" si="106"/>
        <v>-4429</v>
      </c>
      <c r="L254" s="264">
        <f t="shared" si="106"/>
        <v>211013</v>
      </c>
      <c r="M254" s="264">
        <f t="shared" si="106"/>
        <v>221188</v>
      </c>
      <c r="N254" s="264">
        <f t="shared" si="106"/>
        <v>-4607</v>
      </c>
      <c r="O254" s="264">
        <f t="shared" si="106"/>
        <v>216581</v>
      </c>
    </row>
    <row r="255" spans="2:15" s="32" customFormat="1" ht="15.75" x14ac:dyDescent="0.25">
      <c r="B255" s="189" t="s">
        <v>287</v>
      </c>
      <c r="C255" s="85" t="s">
        <v>39</v>
      </c>
      <c r="D255" s="20" t="s">
        <v>12</v>
      </c>
      <c r="E255" s="102" t="s">
        <v>288</v>
      </c>
      <c r="F255" s="2"/>
      <c r="G255" s="264">
        <f t="shared" ref="G255:O255" si="107">G256+G257+G258</f>
        <v>30668</v>
      </c>
      <c r="H255" s="264">
        <f t="shared" si="107"/>
        <v>0</v>
      </c>
      <c r="I255" s="264">
        <f t="shared" si="107"/>
        <v>30668</v>
      </c>
      <c r="J255" s="264">
        <f t="shared" si="107"/>
        <v>38897</v>
      </c>
      <c r="K255" s="264">
        <f t="shared" si="107"/>
        <v>0</v>
      </c>
      <c r="L255" s="264">
        <f t="shared" si="107"/>
        <v>38897</v>
      </c>
      <c r="M255" s="264">
        <f t="shared" si="107"/>
        <v>38897</v>
      </c>
      <c r="N255" s="264">
        <f t="shared" si="107"/>
        <v>0</v>
      </c>
      <c r="O255" s="264">
        <f t="shared" si="107"/>
        <v>38897</v>
      </c>
    </row>
    <row r="256" spans="2:15" s="32" customFormat="1" ht="31.5" x14ac:dyDescent="0.25">
      <c r="B256" s="189" t="s">
        <v>289</v>
      </c>
      <c r="C256" s="85" t="s">
        <v>39</v>
      </c>
      <c r="D256" s="20" t="s">
        <v>12</v>
      </c>
      <c r="E256" s="102" t="s">
        <v>290</v>
      </c>
      <c r="F256" s="2">
        <v>200</v>
      </c>
      <c r="G256" s="254">
        <v>27294</v>
      </c>
      <c r="H256" s="254"/>
      <c r="I256" s="254">
        <f t="shared" ref="I256:I262" si="108">G256+H256</f>
        <v>27294</v>
      </c>
      <c r="J256" s="254">
        <v>27356</v>
      </c>
      <c r="K256" s="254"/>
      <c r="L256" s="254">
        <f>J256+K256</f>
        <v>27356</v>
      </c>
      <c r="M256" s="254">
        <v>27356</v>
      </c>
      <c r="N256" s="254"/>
      <c r="O256" s="254">
        <f>M256+N256</f>
        <v>27356</v>
      </c>
    </row>
    <row r="257" spans="2:15" s="32" customFormat="1" ht="31.5" x14ac:dyDescent="0.25">
      <c r="B257" s="189" t="s">
        <v>291</v>
      </c>
      <c r="C257" s="85" t="s">
        <v>39</v>
      </c>
      <c r="D257" s="20" t="s">
        <v>12</v>
      </c>
      <c r="E257" s="102" t="s">
        <v>290</v>
      </c>
      <c r="F257" s="2">
        <v>300</v>
      </c>
      <c r="G257" s="254">
        <v>374</v>
      </c>
      <c r="H257" s="254"/>
      <c r="I257" s="254">
        <f t="shared" si="108"/>
        <v>374</v>
      </c>
      <c r="J257" s="254">
        <v>441</v>
      </c>
      <c r="K257" s="254"/>
      <c r="L257" s="254">
        <f>J257+K257</f>
        <v>441</v>
      </c>
      <c r="M257" s="254">
        <v>441</v>
      </c>
      <c r="N257" s="254"/>
      <c r="O257" s="254">
        <f>M257+N257</f>
        <v>441</v>
      </c>
    </row>
    <row r="258" spans="2:15" s="32" customFormat="1" ht="31.5" x14ac:dyDescent="0.25">
      <c r="B258" s="189" t="s">
        <v>292</v>
      </c>
      <c r="C258" s="85" t="s">
        <v>39</v>
      </c>
      <c r="D258" s="20" t="s">
        <v>12</v>
      </c>
      <c r="E258" s="102" t="s">
        <v>290</v>
      </c>
      <c r="F258" s="2">
        <v>800</v>
      </c>
      <c r="G258" s="254">
        <v>3000</v>
      </c>
      <c r="H258" s="254"/>
      <c r="I258" s="254">
        <f t="shared" si="108"/>
        <v>3000</v>
      </c>
      <c r="J258" s="254">
        <v>11100</v>
      </c>
      <c r="K258" s="254"/>
      <c r="L258" s="254">
        <f>J258+K258</f>
        <v>11100</v>
      </c>
      <c r="M258" s="254">
        <v>11100</v>
      </c>
      <c r="N258" s="254"/>
      <c r="O258" s="254">
        <f>M258+N258</f>
        <v>11100</v>
      </c>
    </row>
    <row r="259" spans="2:15" s="32" customFormat="1" ht="31.5" x14ac:dyDescent="0.25">
      <c r="B259" s="189" t="s">
        <v>293</v>
      </c>
      <c r="C259" s="85" t="s">
        <v>39</v>
      </c>
      <c r="D259" s="20" t="s">
        <v>12</v>
      </c>
      <c r="E259" s="102" t="s">
        <v>294</v>
      </c>
      <c r="F259" s="2"/>
      <c r="G259" s="264">
        <f t="shared" ref="G259:O259" si="109">G260+G262</f>
        <v>3000</v>
      </c>
      <c r="H259" s="264">
        <f t="shared" si="109"/>
        <v>0</v>
      </c>
      <c r="I259" s="264">
        <f t="shared" si="109"/>
        <v>3000</v>
      </c>
      <c r="J259" s="264">
        <f t="shared" si="109"/>
        <v>3000</v>
      </c>
      <c r="K259" s="264">
        <f t="shared" si="109"/>
        <v>0</v>
      </c>
      <c r="L259" s="264">
        <f t="shared" si="109"/>
        <v>3000</v>
      </c>
      <c r="M259" s="264">
        <f t="shared" si="109"/>
        <v>3000</v>
      </c>
      <c r="N259" s="264">
        <f t="shared" si="109"/>
        <v>0</v>
      </c>
      <c r="O259" s="264">
        <f t="shared" si="109"/>
        <v>3000</v>
      </c>
    </row>
    <row r="260" spans="2:15" s="32" customFormat="1" ht="47.25" x14ac:dyDescent="0.25">
      <c r="B260" s="189" t="s">
        <v>295</v>
      </c>
      <c r="C260" s="85" t="s">
        <v>39</v>
      </c>
      <c r="D260" s="20" t="s">
        <v>12</v>
      </c>
      <c r="E260" s="102" t="s">
        <v>296</v>
      </c>
      <c r="F260" s="2">
        <v>200</v>
      </c>
      <c r="G260" s="254">
        <v>750</v>
      </c>
      <c r="H260" s="254"/>
      <c r="I260" s="254">
        <f t="shared" si="108"/>
        <v>750</v>
      </c>
      <c r="J260" s="254">
        <v>750</v>
      </c>
      <c r="K260" s="254"/>
      <c r="L260" s="254">
        <f>J260+K260</f>
        <v>750</v>
      </c>
      <c r="M260" s="254">
        <v>750</v>
      </c>
      <c r="N260" s="254"/>
      <c r="O260" s="254">
        <f>M260+N260</f>
        <v>750</v>
      </c>
    </row>
    <row r="261" spans="2:15" s="32" customFormat="1" ht="68.25" hidden="1" customHeight="1" x14ac:dyDescent="0.25">
      <c r="B261" s="189" t="s">
        <v>297</v>
      </c>
      <c r="C261" s="85" t="s">
        <v>39</v>
      </c>
      <c r="D261" s="20" t="s">
        <v>12</v>
      </c>
      <c r="E261" s="102" t="s">
        <v>296</v>
      </c>
      <c r="F261" s="2">
        <v>600</v>
      </c>
      <c r="G261" s="254"/>
      <c r="H261" s="254"/>
      <c r="I261" s="254">
        <f t="shared" si="108"/>
        <v>0</v>
      </c>
      <c r="J261" s="254"/>
      <c r="K261" s="254"/>
      <c r="L261" s="254">
        <f>J261+K261</f>
        <v>0</v>
      </c>
      <c r="M261" s="254"/>
      <c r="N261" s="254"/>
      <c r="O261" s="254">
        <f>M261+N261</f>
        <v>0</v>
      </c>
    </row>
    <row r="262" spans="2:15" s="32" customFormat="1" ht="47.25" x14ac:dyDescent="0.25">
      <c r="B262" s="189" t="s">
        <v>298</v>
      </c>
      <c r="C262" s="85" t="s">
        <v>39</v>
      </c>
      <c r="D262" s="20" t="s">
        <v>12</v>
      </c>
      <c r="E262" s="102" t="s">
        <v>296</v>
      </c>
      <c r="F262" s="2">
        <v>800</v>
      </c>
      <c r="G262" s="254">
        <v>2250</v>
      </c>
      <c r="H262" s="254"/>
      <c r="I262" s="254">
        <f t="shared" si="108"/>
        <v>2250</v>
      </c>
      <c r="J262" s="254">
        <v>2250</v>
      </c>
      <c r="K262" s="254"/>
      <c r="L262" s="254">
        <f>J262+K262</f>
        <v>2250</v>
      </c>
      <c r="M262" s="254">
        <v>2250</v>
      </c>
      <c r="N262" s="254"/>
      <c r="O262" s="254">
        <f>M262+N262</f>
        <v>2250</v>
      </c>
    </row>
    <row r="263" spans="2:15" s="32" customFormat="1" ht="15.75" x14ac:dyDescent="0.25">
      <c r="B263" s="189" t="s">
        <v>299</v>
      </c>
      <c r="C263" s="85" t="s">
        <v>39</v>
      </c>
      <c r="D263" s="20" t="s">
        <v>12</v>
      </c>
      <c r="E263" s="102" t="s">
        <v>300</v>
      </c>
      <c r="F263" s="2"/>
      <c r="G263" s="264">
        <f t="shared" ref="G263:O263" si="110">G265</f>
        <v>2726</v>
      </c>
      <c r="H263" s="264">
        <f t="shared" si="110"/>
        <v>0</v>
      </c>
      <c r="I263" s="264">
        <f t="shared" si="110"/>
        <v>2726</v>
      </c>
      <c r="J263" s="264">
        <f t="shared" si="110"/>
        <v>2726</v>
      </c>
      <c r="K263" s="264">
        <f t="shared" si="110"/>
        <v>0</v>
      </c>
      <c r="L263" s="264">
        <f t="shared" si="110"/>
        <v>2726</v>
      </c>
      <c r="M263" s="264">
        <f t="shared" si="110"/>
        <v>2726</v>
      </c>
      <c r="N263" s="264">
        <f t="shared" si="110"/>
        <v>0</v>
      </c>
      <c r="O263" s="264">
        <f t="shared" si="110"/>
        <v>2726</v>
      </c>
    </row>
    <row r="264" spans="2:15" s="32" customFormat="1" ht="71.25" hidden="1" customHeight="1" x14ac:dyDescent="0.25">
      <c r="B264" s="189" t="s">
        <v>301</v>
      </c>
      <c r="C264" s="85" t="s">
        <v>39</v>
      </c>
      <c r="D264" s="20" t="s">
        <v>12</v>
      </c>
      <c r="E264" s="102" t="s">
        <v>302</v>
      </c>
      <c r="F264" s="2">
        <v>600</v>
      </c>
      <c r="G264" s="264"/>
      <c r="H264" s="264"/>
      <c r="I264" s="264"/>
      <c r="J264" s="264"/>
      <c r="K264" s="264"/>
      <c r="L264" s="264"/>
      <c r="M264" s="264"/>
      <c r="N264" s="264"/>
      <c r="O264" s="264"/>
    </row>
    <row r="265" spans="2:15" s="32" customFormat="1" ht="47.25" x14ac:dyDescent="0.25">
      <c r="B265" s="189" t="s">
        <v>303</v>
      </c>
      <c r="C265" s="85" t="s">
        <v>39</v>
      </c>
      <c r="D265" s="20" t="s">
        <v>12</v>
      </c>
      <c r="E265" s="102" t="s">
        <v>302</v>
      </c>
      <c r="F265" s="2">
        <v>800</v>
      </c>
      <c r="G265" s="254">
        <v>2726</v>
      </c>
      <c r="H265" s="254"/>
      <c r="I265" s="254">
        <f>G265+H265</f>
        <v>2726</v>
      </c>
      <c r="J265" s="254">
        <v>2726</v>
      </c>
      <c r="K265" s="254"/>
      <c r="L265" s="254">
        <f>J265+K265</f>
        <v>2726</v>
      </c>
      <c r="M265" s="254">
        <v>2726</v>
      </c>
      <c r="N265" s="254"/>
      <c r="O265" s="254">
        <f>M265+N265</f>
        <v>2726</v>
      </c>
    </row>
    <row r="266" spans="2:15" s="32" customFormat="1" ht="31.5" x14ac:dyDescent="0.25">
      <c r="B266" s="189" t="s">
        <v>107</v>
      </c>
      <c r="C266" s="85" t="s">
        <v>39</v>
      </c>
      <c r="D266" s="20" t="s">
        <v>12</v>
      </c>
      <c r="E266" s="102" t="s">
        <v>304</v>
      </c>
      <c r="F266" s="2"/>
      <c r="G266" s="264">
        <f t="shared" ref="G266:O266" si="111">G267+G268+G269+G270+G271</f>
        <v>168554</v>
      </c>
      <c r="H266" s="264">
        <f t="shared" si="111"/>
        <v>-143</v>
      </c>
      <c r="I266" s="264">
        <f t="shared" si="111"/>
        <v>168411</v>
      </c>
      <c r="J266" s="264">
        <f t="shared" si="111"/>
        <v>170819</v>
      </c>
      <c r="K266" s="264">
        <f t="shared" si="111"/>
        <v>-4429</v>
      </c>
      <c r="L266" s="264">
        <f t="shared" si="111"/>
        <v>166390</v>
      </c>
      <c r="M266" s="264">
        <f t="shared" si="111"/>
        <v>176565</v>
      </c>
      <c r="N266" s="264">
        <f t="shared" si="111"/>
        <v>-4607</v>
      </c>
      <c r="O266" s="264">
        <f t="shared" si="111"/>
        <v>171958</v>
      </c>
    </row>
    <row r="267" spans="2:15" s="32" customFormat="1" ht="63" x14ac:dyDescent="0.25">
      <c r="B267" s="189" t="s">
        <v>118</v>
      </c>
      <c r="C267" s="85" t="s">
        <v>39</v>
      </c>
      <c r="D267" s="20" t="s">
        <v>12</v>
      </c>
      <c r="E267" s="102" t="s">
        <v>305</v>
      </c>
      <c r="F267" s="2">
        <v>100</v>
      </c>
      <c r="G267" s="254">
        <v>133893</v>
      </c>
      <c r="H267" s="254"/>
      <c r="I267" s="254">
        <f>G267+H267</f>
        <v>133893</v>
      </c>
      <c r="J267" s="254">
        <v>139387</v>
      </c>
      <c r="K267" s="254">
        <v>-4154</v>
      </c>
      <c r="L267" s="254">
        <f>J267+K267</f>
        <v>135233</v>
      </c>
      <c r="M267" s="254">
        <v>144962</v>
      </c>
      <c r="N267" s="254">
        <v>-4321</v>
      </c>
      <c r="O267" s="254">
        <f>M267+N267</f>
        <v>140641</v>
      </c>
    </row>
    <row r="268" spans="2:15" s="32" customFormat="1" ht="31.5" x14ac:dyDescent="0.25">
      <c r="B268" s="189" t="s">
        <v>191</v>
      </c>
      <c r="C268" s="85" t="s">
        <v>39</v>
      </c>
      <c r="D268" s="20" t="s">
        <v>12</v>
      </c>
      <c r="E268" s="102" t="s">
        <v>305</v>
      </c>
      <c r="F268" s="2">
        <v>200</v>
      </c>
      <c r="G268" s="254">
        <v>27915</v>
      </c>
      <c r="H268" s="254">
        <v>98</v>
      </c>
      <c r="I268" s="254">
        <f>G268+H268</f>
        <v>28013</v>
      </c>
      <c r="J268" s="254">
        <v>24518</v>
      </c>
      <c r="K268" s="254">
        <v>85</v>
      </c>
      <c r="L268" s="254">
        <f>J268+K268</f>
        <v>24603</v>
      </c>
      <c r="M268" s="254">
        <v>24518</v>
      </c>
      <c r="N268" s="254">
        <v>197</v>
      </c>
      <c r="O268" s="254">
        <f>M268+N268</f>
        <v>24715</v>
      </c>
    </row>
    <row r="269" spans="2:15" s="32" customFormat="1" ht="47.25" x14ac:dyDescent="0.25">
      <c r="B269" s="189" t="s">
        <v>306</v>
      </c>
      <c r="C269" s="85" t="s">
        <v>39</v>
      </c>
      <c r="D269" s="20" t="s">
        <v>12</v>
      </c>
      <c r="E269" s="102" t="s">
        <v>305</v>
      </c>
      <c r="F269" s="2">
        <v>600</v>
      </c>
      <c r="G269" s="254">
        <v>4104</v>
      </c>
      <c r="H269" s="254">
        <v>-241</v>
      </c>
      <c r="I269" s="254">
        <f>G269+H269</f>
        <v>3863</v>
      </c>
      <c r="J269" s="254">
        <v>4272</v>
      </c>
      <c r="K269" s="254">
        <v>-360</v>
      </c>
      <c r="L269" s="254">
        <f>J269+K269</f>
        <v>3912</v>
      </c>
      <c r="M269" s="254">
        <v>4443</v>
      </c>
      <c r="N269" s="254">
        <v>-483</v>
      </c>
      <c r="O269" s="254">
        <f>M269+N269</f>
        <v>3960</v>
      </c>
    </row>
    <row r="270" spans="2:15" s="32" customFormat="1" ht="31.5" x14ac:dyDescent="0.25">
      <c r="B270" s="189" t="s">
        <v>307</v>
      </c>
      <c r="C270" s="85" t="s">
        <v>39</v>
      </c>
      <c r="D270" s="20" t="s">
        <v>12</v>
      </c>
      <c r="E270" s="102" t="s">
        <v>305</v>
      </c>
      <c r="F270" s="2">
        <v>800</v>
      </c>
      <c r="G270" s="254">
        <v>2642</v>
      </c>
      <c r="H270" s="254"/>
      <c r="I270" s="254">
        <f>G270+H270</f>
        <v>2642</v>
      </c>
      <c r="J270" s="254">
        <v>2642</v>
      </c>
      <c r="K270" s="254"/>
      <c r="L270" s="254">
        <f>J270+K270</f>
        <v>2642</v>
      </c>
      <c r="M270" s="254">
        <v>2642</v>
      </c>
      <c r="N270" s="254"/>
      <c r="O270" s="254">
        <f>M270+N270</f>
        <v>2642</v>
      </c>
    </row>
    <row r="271" spans="2:15" s="32" customFormat="1" ht="52.5" hidden="1" customHeight="1" x14ac:dyDescent="0.25">
      <c r="B271" s="189" t="s">
        <v>308</v>
      </c>
      <c r="C271" s="85" t="s">
        <v>39</v>
      </c>
      <c r="D271" s="20" t="s">
        <v>12</v>
      </c>
      <c r="E271" s="102" t="s">
        <v>309</v>
      </c>
      <c r="F271" s="2">
        <v>600</v>
      </c>
      <c r="G271" s="254"/>
      <c r="H271" s="254"/>
      <c r="I271" s="254"/>
      <c r="J271" s="254"/>
      <c r="K271" s="254"/>
      <c r="L271" s="254"/>
      <c r="M271" s="254"/>
      <c r="N271" s="254"/>
      <c r="O271" s="254"/>
    </row>
    <row r="272" spans="2:15" s="32" customFormat="1" ht="15.75" x14ac:dyDescent="0.25">
      <c r="B272" s="189" t="s">
        <v>310</v>
      </c>
      <c r="C272" s="85" t="s">
        <v>39</v>
      </c>
      <c r="D272" s="20" t="s">
        <v>12</v>
      </c>
      <c r="E272" s="102" t="s">
        <v>311</v>
      </c>
      <c r="F272" s="2"/>
      <c r="G272" s="264">
        <f t="shared" ref="G272:O272" si="112">G273+G276</f>
        <v>12943</v>
      </c>
      <c r="H272" s="264">
        <f t="shared" si="112"/>
        <v>0</v>
      </c>
      <c r="I272" s="264">
        <f t="shared" si="112"/>
        <v>12943</v>
      </c>
      <c r="J272" s="264">
        <f t="shared" si="112"/>
        <v>13356</v>
      </c>
      <c r="K272" s="264">
        <f>K273+K276</f>
        <v>-390</v>
      </c>
      <c r="L272" s="264">
        <f t="shared" si="112"/>
        <v>12966</v>
      </c>
      <c r="M272" s="264">
        <f t="shared" si="112"/>
        <v>13453</v>
      </c>
      <c r="N272" s="264">
        <f t="shared" si="112"/>
        <v>-392</v>
      </c>
      <c r="O272" s="264">
        <f t="shared" si="112"/>
        <v>13061</v>
      </c>
    </row>
    <row r="273" spans="2:15" s="32" customFormat="1" ht="31.5" x14ac:dyDescent="0.25">
      <c r="B273" s="189" t="s">
        <v>312</v>
      </c>
      <c r="C273" s="85" t="s">
        <v>39</v>
      </c>
      <c r="D273" s="20" t="s">
        <v>12</v>
      </c>
      <c r="E273" s="102" t="s">
        <v>313</v>
      </c>
      <c r="F273" s="2"/>
      <c r="G273" s="264">
        <f t="shared" ref="G273:O273" si="113">G274+G275</f>
        <v>2359</v>
      </c>
      <c r="H273" s="264">
        <f t="shared" si="113"/>
        <v>0</v>
      </c>
      <c r="I273" s="264">
        <f t="shared" si="113"/>
        <v>2359</v>
      </c>
      <c r="J273" s="264">
        <f t="shared" si="113"/>
        <v>2455</v>
      </c>
      <c r="K273" s="264">
        <f t="shared" si="113"/>
        <v>-73</v>
      </c>
      <c r="L273" s="264">
        <f t="shared" si="113"/>
        <v>2382</v>
      </c>
      <c r="M273" s="264">
        <f t="shared" si="113"/>
        <v>2552</v>
      </c>
      <c r="N273" s="264">
        <f t="shared" si="113"/>
        <v>-75</v>
      </c>
      <c r="O273" s="264">
        <f t="shared" si="113"/>
        <v>2477</v>
      </c>
    </row>
    <row r="274" spans="2:15" s="32" customFormat="1" ht="47.25" x14ac:dyDescent="0.25">
      <c r="B274" s="189" t="s">
        <v>306</v>
      </c>
      <c r="C274" s="85" t="s">
        <v>39</v>
      </c>
      <c r="D274" s="20" t="s">
        <v>12</v>
      </c>
      <c r="E274" s="102" t="s">
        <v>314</v>
      </c>
      <c r="F274" s="2">
        <v>600</v>
      </c>
      <c r="G274" s="254">
        <v>2339</v>
      </c>
      <c r="H274" s="254"/>
      <c r="I274" s="254">
        <f>G274+H274</f>
        <v>2339</v>
      </c>
      <c r="J274" s="254">
        <v>2435</v>
      </c>
      <c r="K274" s="254">
        <v>-73</v>
      </c>
      <c r="L274" s="254">
        <f>J274+K274</f>
        <v>2362</v>
      </c>
      <c r="M274" s="254">
        <v>2532</v>
      </c>
      <c r="N274" s="254">
        <v>-75</v>
      </c>
      <c r="O274" s="254">
        <f>M274+N274</f>
        <v>2457</v>
      </c>
    </row>
    <row r="275" spans="2:15" s="32" customFormat="1" ht="31.5" x14ac:dyDescent="0.25">
      <c r="B275" s="189" t="s">
        <v>315</v>
      </c>
      <c r="C275" s="85" t="s">
        <v>39</v>
      </c>
      <c r="D275" s="20" t="s">
        <v>12</v>
      </c>
      <c r="E275" s="102" t="s">
        <v>316</v>
      </c>
      <c r="F275" s="2">
        <v>600</v>
      </c>
      <c r="G275" s="254">
        <v>20</v>
      </c>
      <c r="H275" s="254"/>
      <c r="I275" s="254">
        <f>G275+H275</f>
        <v>20</v>
      </c>
      <c r="J275" s="254">
        <v>20</v>
      </c>
      <c r="K275" s="254"/>
      <c r="L275" s="254">
        <f>J275+K275</f>
        <v>20</v>
      </c>
      <c r="M275" s="254">
        <v>20</v>
      </c>
      <c r="N275" s="254"/>
      <c r="O275" s="254">
        <f>M275+N275</f>
        <v>20</v>
      </c>
    </row>
    <row r="276" spans="2:15" s="32" customFormat="1" ht="15.75" x14ac:dyDescent="0.25">
      <c r="B276" s="208" t="s">
        <v>317</v>
      </c>
      <c r="C276" s="85" t="s">
        <v>39</v>
      </c>
      <c r="D276" s="20" t="s">
        <v>12</v>
      </c>
      <c r="E276" s="102" t="s">
        <v>318</v>
      </c>
      <c r="F276" s="2"/>
      <c r="G276" s="264">
        <f t="shared" ref="G276:O276" si="114">G277</f>
        <v>10584</v>
      </c>
      <c r="H276" s="264">
        <f t="shared" si="114"/>
        <v>0</v>
      </c>
      <c r="I276" s="264">
        <f t="shared" si="114"/>
        <v>10584</v>
      </c>
      <c r="J276" s="264">
        <f t="shared" si="114"/>
        <v>10901</v>
      </c>
      <c r="K276" s="264">
        <f t="shared" si="114"/>
        <v>-317</v>
      </c>
      <c r="L276" s="264">
        <f t="shared" si="114"/>
        <v>10584</v>
      </c>
      <c r="M276" s="264">
        <f t="shared" si="114"/>
        <v>10901</v>
      </c>
      <c r="N276" s="264">
        <f t="shared" si="114"/>
        <v>-317</v>
      </c>
      <c r="O276" s="264">
        <f t="shared" si="114"/>
        <v>10584</v>
      </c>
    </row>
    <row r="277" spans="2:15" s="32" customFormat="1" ht="31.5" x14ac:dyDescent="0.25">
      <c r="B277" s="208" t="s">
        <v>319</v>
      </c>
      <c r="C277" s="85" t="s">
        <v>39</v>
      </c>
      <c r="D277" s="20" t="s">
        <v>12</v>
      </c>
      <c r="E277" s="102" t="s">
        <v>320</v>
      </c>
      <c r="F277" s="2">
        <v>500</v>
      </c>
      <c r="G277" s="254">
        <v>10584</v>
      </c>
      <c r="H277" s="254"/>
      <c r="I277" s="254">
        <f>G277+H277</f>
        <v>10584</v>
      </c>
      <c r="J277" s="254">
        <v>10901</v>
      </c>
      <c r="K277" s="254">
        <v>-317</v>
      </c>
      <c r="L277" s="254">
        <f>J277+K277</f>
        <v>10584</v>
      </c>
      <c r="M277" s="254">
        <v>10901</v>
      </c>
      <c r="N277" s="254">
        <v>-317</v>
      </c>
      <c r="O277" s="254">
        <f>M277+N277</f>
        <v>10584</v>
      </c>
    </row>
    <row r="278" spans="2:15" s="32" customFormat="1" ht="18.75" customHeight="1" x14ac:dyDescent="0.25">
      <c r="B278" s="208" t="s">
        <v>59</v>
      </c>
      <c r="C278" s="85" t="s">
        <v>39</v>
      </c>
      <c r="D278" s="20" t="s">
        <v>12</v>
      </c>
      <c r="E278" s="102" t="s">
        <v>321</v>
      </c>
      <c r="F278" s="2"/>
      <c r="G278" s="264">
        <f t="shared" ref="G278:O278" si="115">G279</f>
        <v>42099</v>
      </c>
      <c r="H278" s="264">
        <f t="shared" si="115"/>
        <v>0</v>
      </c>
      <c r="I278" s="264">
        <f t="shared" si="115"/>
        <v>42099</v>
      </c>
      <c r="J278" s="264">
        <f t="shared" si="115"/>
        <v>43263</v>
      </c>
      <c r="K278" s="264">
        <f t="shared" si="115"/>
        <v>-1147</v>
      </c>
      <c r="L278" s="264">
        <f t="shared" si="115"/>
        <v>42116</v>
      </c>
      <c r="M278" s="264">
        <f t="shared" si="115"/>
        <v>43337</v>
      </c>
      <c r="N278" s="264">
        <f t="shared" si="115"/>
        <v>-1150</v>
      </c>
      <c r="O278" s="264">
        <f t="shared" si="115"/>
        <v>42187</v>
      </c>
    </row>
    <row r="279" spans="2:15" s="32" customFormat="1" ht="31.5" x14ac:dyDescent="0.25">
      <c r="B279" s="208" t="s">
        <v>51</v>
      </c>
      <c r="C279" s="85" t="s">
        <v>39</v>
      </c>
      <c r="D279" s="20" t="s">
        <v>12</v>
      </c>
      <c r="E279" s="102" t="s">
        <v>322</v>
      </c>
      <c r="F279" s="2"/>
      <c r="G279" s="264">
        <f t="shared" ref="G279:O279" si="116">G280+G281+G282</f>
        <v>42099</v>
      </c>
      <c r="H279" s="264">
        <f t="shared" si="116"/>
        <v>0</v>
      </c>
      <c r="I279" s="264">
        <f t="shared" si="116"/>
        <v>42099</v>
      </c>
      <c r="J279" s="264">
        <f t="shared" si="116"/>
        <v>43263</v>
      </c>
      <c r="K279" s="264">
        <f t="shared" si="116"/>
        <v>-1147</v>
      </c>
      <c r="L279" s="264">
        <f t="shared" si="116"/>
        <v>42116</v>
      </c>
      <c r="M279" s="264">
        <f t="shared" si="116"/>
        <v>43337</v>
      </c>
      <c r="N279" s="264">
        <f t="shared" si="116"/>
        <v>-1150</v>
      </c>
      <c r="O279" s="264">
        <f t="shared" si="116"/>
        <v>42187</v>
      </c>
    </row>
    <row r="280" spans="2:15" s="32" customFormat="1" ht="63" x14ac:dyDescent="0.25">
      <c r="B280" s="285" t="s">
        <v>31</v>
      </c>
      <c r="C280" s="85" t="s">
        <v>39</v>
      </c>
      <c r="D280" s="20" t="s">
        <v>12</v>
      </c>
      <c r="E280" s="102" t="s">
        <v>323</v>
      </c>
      <c r="F280" s="2">
        <v>100</v>
      </c>
      <c r="G280" s="254">
        <v>37448</v>
      </c>
      <c r="H280" s="254"/>
      <c r="I280" s="254">
        <f>G280+H280</f>
        <v>37448</v>
      </c>
      <c r="J280" s="254">
        <v>38612</v>
      </c>
      <c r="K280" s="254">
        <v>-1147</v>
      </c>
      <c r="L280" s="254">
        <f>J280+K280</f>
        <v>37465</v>
      </c>
      <c r="M280" s="254">
        <v>38686</v>
      </c>
      <c r="N280" s="254">
        <v>-1150</v>
      </c>
      <c r="O280" s="254">
        <f>M280+N280</f>
        <v>37536</v>
      </c>
    </row>
    <row r="281" spans="2:15" s="32" customFormat="1" ht="47.25" x14ac:dyDescent="0.25">
      <c r="B281" s="208" t="s">
        <v>33</v>
      </c>
      <c r="C281" s="85" t="s">
        <v>39</v>
      </c>
      <c r="D281" s="20" t="s">
        <v>12</v>
      </c>
      <c r="E281" s="102" t="s">
        <v>323</v>
      </c>
      <c r="F281" s="2">
        <v>200</v>
      </c>
      <c r="G281" s="254">
        <v>4165</v>
      </c>
      <c r="H281" s="254"/>
      <c r="I281" s="254">
        <f>G281+H281</f>
        <v>4165</v>
      </c>
      <c r="J281" s="254">
        <v>4165</v>
      </c>
      <c r="K281" s="254"/>
      <c r="L281" s="254">
        <f>J281+K281</f>
        <v>4165</v>
      </c>
      <c r="M281" s="254">
        <v>4165</v>
      </c>
      <c r="N281" s="254"/>
      <c r="O281" s="254">
        <f>M281+N281</f>
        <v>4165</v>
      </c>
    </row>
    <row r="282" spans="2:15" s="32" customFormat="1" ht="31.5" x14ac:dyDescent="0.25">
      <c r="B282" s="208" t="s">
        <v>34</v>
      </c>
      <c r="C282" s="85" t="s">
        <v>39</v>
      </c>
      <c r="D282" s="20" t="s">
        <v>12</v>
      </c>
      <c r="E282" s="102" t="s">
        <v>323</v>
      </c>
      <c r="F282" s="2">
        <v>800</v>
      </c>
      <c r="G282" s="254">
        <v>486</v>
      </c>
      <c r="H282" s="254"/>
      <c r="I282" s="254">
        <f>G282+H282</f>
        <v>486</v>
      </c>
      <c r="J282" s="254">
        <v>486</v>
      </c>
      <c r="K282" s="254"/>
      <c r="L282" s="254">
        <f>J282+K282</f>
        <v>486</v>
      </c>
      <c r="M282" s="254">
        <v>486</v>
      </c>
      <c r="N282" s="254"/>
      <c r="O282" s="254">
        <f>M282+N282</f>
        <v>486</v>
      </c>
    </row>
    <row r="283" spans="2:15" s="32" customFormat="1" ht="15.75" x14ac:dyDescent="0.25">
      <c r="B283" s="208" t="s">
        <v>2216</v>
      </c>
      <c r="C283" s="85" t="s">
        <v>39</v>
      </c>
      <c r="D283" s="20" t="s">
        <v>12</v>
      </c>
      <c r="E283" s="102" t="s">
        <v>2140</v>
      </c>
      <c r="F283" s="2"/>
      <c r="G283" s="254"/>
      <c r="H283" s="254">
        <f>H284</f>
        <v>143</v>
      </c>
      <c r="I283" s="254">
        <f>I284</f>
        <v>143</v>
      </c>
      <c r="J283" s="254"/>
      <c r="K283" s="254">
        <f>K284</f>
        <v>148</v>
      </c>
      <c r="L283" s="254">
        <f>L284</f>
        <v>148</v>
      </c>
      <c r="M283" s="254"/>
      <c r="N283" s="254">
        <f>N284</f>
        <v>154</v>
      </c>
      <c r="O283" s="254">
        <f>O284</f>
        <v>154</v>
      </c>
    </row>
    <row r="284" spans="2:15" s="32" customFormat="1" ht="31.5" x14ac:dyDescent="0.25">
      <c r="B284" s="208" t="s">
        <v>2217</v>
      </c>
      <c r="C284" s="85" t="s">
        <v>39</v>
      </c>
      <c r="D284" s="20" t="s">
        <v>12</v>
      </c>
      <c r="E284" s="102" t="s">
        <v>2141</v>
      </c>
      <c r="F284" s="2"/>
      <c r="G284" s="254"/>
      <c r="H284" s="254">
        <f>H285</f>
        <v>143</v>
      </c>
      <c r="I284" s="254">
        <f>I285</f>
        <v>143</v>
      </c>
      <c r="J284" s="254"/>
      <c r="K284" s="254">
        <f>K285</f>
        <v>148</v>
      </c>
      <c r="L284" s="254">
        <f>L285</f>
        <v>148</v>
      </c>
      <c r="M284" s="254"/>
      <c r="N284" s="254">
        <f>N285</f>
        <v>154</v>
      </c>
      <c r="O284" s="254">
        <f>O285</f>
        <v>154</v>
      </c>
    </row>
    <row r="285" spans="2:15" s="32" customFormat="1" ht="47.25" x14ac:dyDescent="0.25">
      <c r="B285" s="208" t="s">
        <v>2139</v>
      </c>
      <c r="C285" s="85" t="s">
        <v>39</v>
      </c>
      <c r="D285" s="20" t="s">
        <v>12</v>
      </c>
      <c r="E285" s="102" t="s">
        <v>2142</v>
      </c>
      <c r="F285" s="2">
        <v>200</v>
      </c>
      <c r="G285" s="254"/>
      <c r="H285" s="254">
        <v>143</v>
      </c>
      <c r="I285" s="254">
        <f>H285+G285</f>
        <v>143</v>
      </c>
      <c r="J285" s="254"/>
      <c r="K285" s="254">
        <v>148</v>
      </c>
      <c r="L285" s="254">
        <f>K285+J285</f>
        <v>148</v>
      </c>
      <c r="M285" s="254"/>
      <c r="N285" s="254">
        <v>154</v>
      </c>
      <c r="O285" s="254">
        <f>N285+M285</f>
        <v>154</v>
      </c>
    </row>
    <row r="286" spans="2:15" s="32" customFormat="1" ht="15.75" x14ac:dyDescent="0.25">
      <c r="B286" s="297" t="s">
        <v>11</v>
      </c>
      <c r="C286" s="85" t="s">
        <v>39</v>
      </c>
      <c r="D286" s="20" t="s">
        <v>12</v>
      </c>
      <c r="E286" s="101">
        <v>99</v>
      </c>
      <c r="F286" s="2"/>
      <c r="G286" s="264">
        <f t="shared" ref="G286:O286" si="117">G287</f>
        <v>0</v>
      </c>
      <c r="H286" s="264">
        <f t="shared" si="117"/>
        <v>0</v>
      </c>
      <c r="I286" s="264"/>
      <c r="J286" s="264">
        <f t="shared" si="117"/>
        <v>6681092</v>
      </c>
      <c r="K286" s="264">
        <f t="shared" si="117"/>
        <v>-691500</v>
      </c>
      <c r="L286" s="264">
        <f t="shared" si="117"/>
        <v>5989592</v>
      </c>
      <c r="M286" s="264">
        <f t="shared" si="117"/>
        <v>6239573</v>
      </c>
      <c r="N286" s="264">
        <f t="shared" si="117"/>
        <v>377020</v>
      </c>
      <c r="O286" s="264">
        <f t="shared" si="117"/>
        <v>6616593</v>
      </c>
    </row>
    <row r="287" spans="2:15" s="32" customFormat="1" ht="15.75" x14ac:dyDescent="0.25">
      <c r="B287" s="297" t="s">
        <v>15</v>
      </c>
      <c r="C287" s="85" t="s">
        <v>39</v>
      </c>
      <c r="D287" s="20" t="s">
        <v>12</v>
      </c>
      <c r="E287" s="102" t="s">
        <v>23</v>
      </c>
      <c r="F287" s="2"/>
      <c r="G287" s="264">
        <f t="shared" ref="G287:O287" si="118">G288+G289</f>
        <v>0</v>
      </c>
      <c r="H287" s="264">
        <f t="shared" si="118"/>
        <v>0</v>
      </c>
      <c r="I287" s="264"/>
      <c r="J287" s="264">
        <f t="shared" si="118"/>
        <v>6681092</v>
      </c>
      <c r="K287" s="264">
        <f t="shared" si="118"/>
        <v>-691500</v>
      </c>
      <c r="L287" s="264">
        <f t="shared" si="118"/>
        <v>5989592</v>
      </c>
      <c r="M287" s="264">
        <f t="shared" si="118"/>
        <v>6239573</v>
      </c>
      <c r="N287" s="264">
        <f t="shared" si="118"/>
        <v>377020</v>
      </c>
      <c r="O287" s="264">
        <f t="shared" si="118"/>
        <v>6616593</v>
      </c>
    </row>
    <row r="288" spans="2:15" s="32" customFormat="1" ht="31.5" hidden="1" x14ac:dyDescent="0.25">
      <c r="B288" s="208" t="s">
        <v>324</v>
      </c>
      <c r="C288" s="85" t="s">
        <v>39</v>
      </c>
      <c r="D288" s="20" t="s">
        <v>12</v>
      </c>
      <c r="E288" s="102" t="s">
        <v>29</v>
      </c>
      <c r="F288" s="2">
        <v>200</v>
      </c>
      <c r="G288" s="254"/>
      <c r="H288" s="254"/>
      <c r="I288" s="254"/>
      <c r="J288" s="254"/>
      <c r="K288" s="254"/>
      <c r="L288" s="254"/>
      <c r="M288" s="254"/>
      <c r="N288" s="254"/>
      <c r="O288" s="254"/>
    </row>
    <row r="289" spans="2:15" s="32" customFormat="1" ht="43.5" customHeight="1" thickBot="1" x14ac:dyDescent="0.3">
      <c r="B289" s="206" t="s">
        <v>325</v>
      </c>
      <c r="C289" s="85" t="s">
        <v>39</v>
      </c>
      <c r="D289" s="20" t="s">
        <v>12</v>
      </c>
      <c r="E289" s="102" t="s">
        <v>326</v>
      </c>
      <c r="F289" s="2">
        <v>800</v>
      </c>
      <c r="G289" s="254">
        <v>0</v>
      </c>
      <c r="H289" s="254"/>
      <c r="I289" s="254"/>
      <c r="J289" s="254">
        <v>6681092</v>
      </c>
      <c r="K289" s="254">
        <f>-691533+33</f>
        <v>-691500</v>
      </c>
      <c r="L289" s="254">
        <f>J289+K289</f>
        <v>5989592</v>
      </c>
      <c r="M289" s="254">
        <v>6239573</v>
      </c>
      <c r="N289" s="254">
        <f>-192980+570000</f>
        <v>377020</v>
      </c>
      <c r="O289" s="254">
        <f>M289+N289</f>
        <v>6616593</v>
      </c>
    </row>
    <row r="290" spans="2:15" s="32" customFormat="1" ht="69" hidden="1" customHeight="1" x14ac:dyDescent="0.25">
      <c r="B290" s="206" t="s">
        <v>193</v>
      </c>
      <c r="C290" s="85" t="s">
        <v>39</v>
      </c>
      <c r="D290" s="20" t="s">
        <v>12</v>
      </c>
      <c r="E290" s="102" t="s">
        <v>29</v>
      </c>
      <c r="F290" s="2">
        <v>100</v>
      </c>
      <c r="G290" s="254"/>
      <c r="H290" s="254"/>
      <c r="I290" s="254"/>
      <c r="J290" s="254"/>
      <c r="K290" s="254"/>
      <c r="L290" s="254"/>
      <c r="M290" s="254"/>
      <c r="N290" s="254"/>
      <c r="O290" s="254"/>
    </row>
    <row r="291" spans="2:15" s="32" customFormat="1" ht="32.25" hidden="1" thickBot="1" x14ac:dyDescent="0.3">
      <c r="B291" s="287" t="s">
        <v>324</v>
      </c>
      <c r="C291" s="85" t="s">
        <v>39</v>
      </c>
      <c r="D291" s="20" t="s">
        <v>12</v>
      </c>
      <c r="E291" s="102" t="s">
        <v>29</v>
      </c>
      <c r="F291" s="2">
        <v>200</v>
      </c>
      <c r="G291" s="254"/>
      <c r="H291" s="254"/>
      <c r="I291" s="254"/>
      <c r="J291" s="254"/>
      <c r="K291" s="254"/>
      <c r="L291" s="254"/>
      <c r="M291" s="254"/>
      <c r="N291" s="254"/>
      <c r="O291" s="254"/>
    </row>
    <row r="292" spans="2:15" s="32" customFormat="1" ht="63.75" hidden="1" customHeight="1" thickBot="1" x14ac:dyDescent="0.3">
      <c r="B292" s="206" t="s">
        <v>123</v>
      </c>
      <c r="C292" s="85" t="s">
        <v>39</v>
      </c>
      <c r="D292" s="20" t="s">
        <v>12</v>
      </c>
      <c r="E292" s="102" t="s">
        <v>124</v>
      </c>
      <c r="F292" s="2">
        <v>500</v>
      </c>
      <c r="G292" s="254"/>
      <c r="H292" s="254"/>
      <c r="I292" s="254"/>
      <c r="J292" s="254"/>
      <c r="K292" s="254"/>
      <c r="L292" s="254"/>
      <c r="M292" s="254"/>
      <c r="N292" s="254"/>
      <c r="O292" s="254"/>
    </row>
    <row r="293" spans="2:15" ht="20.25" customHeight="1" thickBot="1" x14ac:dyDescent="0.3">
      <c r="B293" s="284" t="s">
        <v>327</v>
      </c>
      <c r="C293" s="13" t="s">
        <v>208</v>
      </c>
      <c r="D293" s="15" t="s">
        <v>328</v>
      </c>
      <c r="E293" s="14"/>
      <c r="F293" s="16"/>
      <c r="G293" s="266">
        <f t="shared" ref="G293:O293" si="119">G294+G477+G483</f>
        <v>3000172</v>
      </c>
      <c r="H293" s="266">
        <f t="shared" si="119"/>
        <v>4940170</v>
      </c>
      <c r="I293" s="266">
        <f t="shared" si="119"/>
        <v>7940342</v>
      </c>
      <c r="J293" s="266">
        <f t="shared" si="119"/>
        <v>2984775</v>
      </c>
      <c r="K293" s="266">
        <f t="shared" si="119"/>
        <v>4596634</v>
      </c>
      <c r="L293" s="266">
        <f t="shared" si="119"/>
        <v>7581409</v>
      </c>
      <c r="M293" s="266">
        <f t="shared" si="119"/>
        <v>2949841</v>
      </c>
      <c r="N293" s="266">
        <f t="shared" si="119"/>
        <v>3077276</v>
      </c>
      <c r="O293" s="266">
        <f t="shared" si="119"/>
        <v>6027117</v>
      </c>
    </row>
    <row r="294" spans="2:15" ht="31.5" x14ac:dyDescent="0.25">
      <c r="B294" s="288" t="s">
        <v>329</v>
      </c>
      <c r="C294" s="81" t="s">
        <v>39</v>
      </c>
      <c r="D294" s="83" t="s">
        <v>128</v>
      </c>
      <c r="E294" s="119">
        <v>11</v>
      </c>
      <c r="F294" s="8"/>
      <c r="G294" s="263">
        <f t="shared" ref="G294:O294" si="120">G295+G325+G349+G355+G378+G387+G394+G397+G407+G418+G435+G458+G471</f>
        <v>2878049</v>
      </c>
      <c r="H294" s="263">
        <f t="shared" si="120"/>
        <v>4940170</v>
      </c>
      <c r="I294" s="263">
        <f t="shared" si="120"/>
        <v>7818219</v>
      </c>
      <c r="J294" s="263">
        <f t="shared" si="120"/>
        <v>2857852</v>
      </c>
      <c r="K294" s="263">
        <f t="shared" si="120"/>
        <v>4596634</v>
      </c>
      <c r="L294" s="263">
        <f t="shared" si="120"/>
        <v>7454486</v>
      </c>
      <c r="M294" s="263">
        <f t="shared" si="120"/>
        <v>2817418</v>
      </c>
      <c r="N294" s="263">
        <f t="shared" si="120"/>
        <v>3077276</v>
      </c>
      <c r="O294" s="263">
        <f t="shared" si="120"/>
        <v>5894694</v>
      </c>
    </row>
    <row r="295" spans="2:15" ht="31.5" x14ac:dyDescent="0.25">
      <c r="B295" s="189" t="s">
        <v>330</v>
      </c>
      <c r="C295" s="85" t="s">
        <v>39</v>
      </c>
      <c r="D295" s="20" t="s">
        <v>128</v>
      </c>
      <c r="E295" s="102" t="s">
        <v>331</v>
      </c>
      <c r="F295" s="2"/>
      <c r="G295" s="264">
        <f t="shared" ref="G295:O295" si="121">G296+G301+G305+G312+G315+G318+G320+G322</f>
        <v>2600</v>
      </c>
      <c r="H295" s="264">
        <f t="shared" si="121"/>
        <v>0</v>
      </c>
      <c r="I295" s="264">
        <f t="shared" si="121"/>
        <v>2600</v>
      </c>
      <c r="J295" s="264">
        <f t="shared" si="121"/>
        <v>2600</v>
      </c>
      <c r="K295" s="264">
        <f t="shared" si="121"/>
        <v>0</v>
      </c>
      <c r="L295" s="264">
        <f t="shared" si="121"/>
        <v>2600</v>
      </c>
      <c r="M295" s="264">
        <f t="shared" si="121"/>
        <v>2600</v>
      </c>
      <c r="N295" s="264">
        <f t="shared" si="121"/>
        <v>0</v>
      </c>
      <c r="O295" s="264">
        <f t="shared" si="121"/>
        <v>2600</v>
      </c>
    </row>
    <row r="296" spans="2:15" ht="31.5" hidden="1" x14ac:dyDescent="0.25">
      <c r="B296" s="189" t="s">
        <v>332</v>
      </c>
      <c r="C296" s="85" t="s">
        <v>39</v>
      </c>
      <c r="D296" s="20" t="s">
        <v>128</v>
      </c>
      <c r="E296" s="107" t="s">
        <v>333</v>
      </c>
      <c r="F296" s="2"/>
      <c r="G296" s="264">
        <f t="shared" ref="G296:O296" si="122">G297+G298+G299+G300</f>
        <v>0</v>
      </c>
      <c r="H296" s="264">
        <f t="shared" si="122"/>
        <v>0</v>
      </c>
      <c r="I296" s="264">
        <f t="shared" si="122"/>
        <v>0</v>
      </c>
      <c r="J296" s="264">
        <f t="shared" si="122"/>
        <v>0</v>
      </c>
      <c r="K296" s="264">
        <f t="shared" si="122"/>
        <v>0</v>
      </c>
      <c r="L296" s="264">
        <f t="shared" si="122"/>
        <v>0</v>
      </c>
      <c r="M296" s="264">
        <f t="shared" si="122"/>
        <v>0</v>
      </c>
      <c r="N296" s="264">
        <f t="shared" si="122"/>
        <v>0</v>
      </c>
      <c r="O296" s="264">
        <f t="shared" si="122"/>
        <v>0</v>
      </c>
    </row>
    <row r="297" spans="2:15" ht="31.5" hidden="1" x14ac:dyDescent="0.25">
      <c r="B297" s="189" t="s">
        <v>334</v>
      </c>
      <c r="C297" s="85" t="s">
        <v>39</v>
      </c>
      <c r="D297" s="20" t="s">
        <v>128</v>
      </c>
      <c r="E297" s="107" t="s">
        <v>335</v>
      </c>
      <c r="F297" s="2">
        <v>800</v>
      </c>
      <c r="G297" s="254"/>
      <c r="H297" s="254"/>
      <c r="I297" s="254"/>
      <c r="J297" s="254"/>
      <c r="K297" s="254"/>
      <c r="L297" s="254"/>
      <c r="M297" s="254"/>
      <c r="N297" s="254"/>
      <c r="O297" s="254"/>
    </row>
    <row r="298" spans="2:15" ht="31.5" hidden="1" x14ac:dyDescent="0.25">
      <c r="B298" s="189" t="s">
        <v>336</v>
      </c>
      <c r="C298" s="85" t="s">
        <v>39</v>
      </c>
      <c r="D298" s="20" t="s">
        <v>128</v>
      </c>
      <c r="E298" s="107" t="s">
        <v>337</v>
      </c>
      <c r="F298" s="2">
        <v>800</v>
      </c>
      <c r="G298" s="254"/>
      <c r="H298" s="254"/>
      <c r="I298" s="254"/>
      <c r="J298" s="254"/>
      <c r="K298" s="254"/>
      <c r="L298" s="254"/>
      <c r="M298" s="254"/>
      <c r="N298" s="254"/>
      <c r="O298" s="254"/>
    </row>
    <row r="299" spans="2:15" ht="31.5" hidden="1" x14ac:dyDescent="0.25">
      <c r="B299" s="189" t="s">
        <v>338</v>
      </c>
      <c r="C299" s="85" t="s">
        <v>39</v>
      </c>
      <c r="D299" s="20" t="s">
        <v>128</v>
      </c>
      <c r="E299" s="107" t="s">
        <v>339</v>
      </c>
      <c r="F299" s="2">
        <v>800</v>
      </c>
      <c r="G299" s="254"/>
      <c r="H299" s="254"/>
      <c r="I299" s="254"/>
      <c r="J299" s="254"/>
      <c r="K299" s="254"/>
      <c r="L299" s="254"/>
      <c r="M299" s="254"/>
      <c r="N299" s="254"/>
      <c r="O299" s="254"/>
    </row>
    <row r="300" spans="2:15" ht="31.5" hidden="1" x14ac:dyDescent="0.25">
      <c r="B300" s="189" t="s">
        <v>336</v>
      </c>
      <c r="C300" s="85" t="s">
        <v>39</v>
      </c>
      <c r="D300" s="20" t="s">
        <v>128</v>
      </c>
      <c r="E300" s="107" t="s">
        <v>340</v>
      </c>
      <c r="F300" s="2">
        <v>800</v>
      </c>
      <c r="G300" s="254"/>
      <c r="H300" s="254"/>
      <c r="I300" s="254"/>
      <c r="J300" s="254"/>
      <c r="K300" s="254"/>
      <c r="L300" s="254"/>
      <c r="M300" s="254"/>
      <c r="N300" s="254"/>
      <c r="O300" s="254"/>
    </row>
    <row r="301" spans="2:15" ht="31.5" hidden="1" x14ac:dyDescent="0.25">
      <c r="B301" s="189" t="s">
        <v>341</v>
      </c>
      <c r="C301" s="85" t="s">
        <v>39</v>
      </c>
      <c r="D301" s="20" t="s">
        <v>128</v>
      </c>
      <c r="E301" s="107" t="s">
        <v>342</v>
      </c>
      <c r="F301" s="2"/>
      <c r="G301" s="264">
        <f t="shared" ref="G301:O301" si="123">G302+G304+G303</f>
        <v>0</v>
      </c>
      <c r="H301" s="264">
        <f t="shared" si="123"/>
        <v>0</v>
      </c>
      <c r="I301" s="264">
        <f t="shared" si="123"/>
        <v>0</v>
      </c>
      <c r="J301" s="264">
        <f t="shared" si="123"/>
        <v>0</v>
      </c>
      <c r="K301" s="264">
        <f t="shared" si="123"/>
        <v>0</v>
      </c>
      <c r="L301" s="264">
        <f t="shared" si="123"/>
        <v>0</v>
      </c>
      <c r="M301" s="264">
        <f t="shared" si="123"/>
        <v>0</v>
      </c>
      <c r="N301" s="264">
        <f t="shared" si="123"/>
        <v>0</v>
      </c>
      <c r="O301" s="264">
        <f t="shared" si="123"/>
        <v>0</v>
      </c>
    </row>
    <row r="302" spans="2:15" ht="31.5" hidden="1" x14ac:dyDescent="0.25">
      <c r="B302" s="189" t="s">
        <v>343</v>
      </c>
      <c r="C302" s="85" t="s">
        <v>39</v>
      </c>
      <c r="D302" s="20" t="s">
        <v>128</v>
      </c>
      <c r="E302" s="107" t="s">
        <v>344</v>
      </c>
      <c r="F302" s="2">
        <v>800</v>
      </c>
      <c r="G302" s="264"/>
      <c r="H302" s="264"/>
      <c r="I302" s="264"/>
      <c r="J302" s="264"/>
      <c r="K302" s="264"/>
      <c r="L302" s="264"/>
      <c r="M302" s="264"/>
      <c r="N302" s="264"/>
      <c r="O302" s="264"/>
    </row>
    <row r="303" spans="2:15" ht="31.5" hidden="1" x14ac:dyDescent="0.25">
      <c r="B303" s="189" t="s">
        <v>343</v>
      </c>
      <c r="C303" s="85" t="s">
        <v>39</v>
      </c>
      <c r="D303" s="20" t="s">
        <v>128</v>
      </c>
      <c r="E303" s="107" t="s">
        <v>344</v>
      </c>
      <c r="F303" s="2">
        <v>800</v>
      </c>
      <c r="G303" s="264"/>
      <c r="H303" s="264"/>
      <c r="I303" s="264"/>
      <c r="J303" s="264"/>
      <c r="K303" s="264"/>
      <c r="L303" s="264"/>
      <c r="M303" s="264"/>
      <c r="N303" s="264"/>
      <c r="O303" s="264"/>
    </row>
    <row r="304" spans="2:15" ht="31.5" hidden="1" x14ac:dyDescent="0.25">
      <c r="B304" s="189" t="s">
        <v>343</v>
      </c>
      <c r="C304" s="85" t="s">
        <v>39</v>
      </c>
      <c r="D304" s="20" t="s">
        <v>128</v>
      </c>
      <c r="E304" s="107" t="s">
        <v>345</v>
      </c>
      <c r="F304" s="2">
        <v>800</v>
      </c>
      <c r="G304" s="264"/>
      <c r="H304" s="264"/>
      <c r="I304" s="264"/>
      <c r="J304" s="264"/>
      <c r="K304" s="264"/>
      <c r="L304" s="264"/>
      <c r="M304" s="264"/>
      <c r="N304" s="264"/>
      <c r="O304" s="264"/>
    </row>
    <row r="305" spans="2:15" ht="47.25" hidden="1" x14ac:dyDescent="0.25">
      <c r="B305" s="189" t="s">
        <v>346</v>
      </c>
      <c r="C305" s="85" t="s">
        <v>39</v>
      </c>
      <c r="D305" s="20" t="s">
        <v>128</v>
      </c>
      <c r="E305" s="107" t="s">
        <v>347</v>
      </c>
      <c r="F305" s="2"/>
      <c r="G305" s="264">
        <f t="shared" ref="G305:O305" si="124">G306+G307+G310+G311+G308+G309</f>
        <v>0</v>
      </c>
      <c r="H305" s="264">
        <f t="shared" si="124"/>
        <v>0</v>
      </c>
      <c r="I305" s="264">
        <f t="shared" si="124"/>
        <v>0</v>
      </c>
      <c r="J305" s="264">
        <f t="shared" si="124"/>
        <v>0</v>
      </c>
      <c r="K305" s="264">
        <f t="shared" si="124"/>
        <v>0</v>
      </c>
      <c r="L305" s="264">
        <f t="shared" si="124"/>
        <v>0</v>
      </c>
      <c r="M305" s="264">
        <f t="shared" si="124"/>
        <v>0</v>
      </c>
      <c r="N305" s="264">
        <f t="shared" si="124"/>
        <v>0</v>
      </c>
      <c r="O305" s="264">
        <f t="shared" si="124"/>
        <v>0</v>
      </c>
    </row>
    <row r="306" spans="2:15" ht="47.25" hidden="1" x14ac:dyDescent="0.25">
      <c r="B306" s="189" t="s">
        <v>348</v>
      </c>
      <c r="C306" s="85" t="s">
        <v>39</v>
      </c>
      <c r="D306" s="20" t="s">
        <v>128</v>
      </c>
      <c r="E306" s="107" t="s">
        <v>349</v>
      </c>
      <c r="F306" s="2">
        <v>800</v>
      </c>
      <c r="G306" s="264"/>
      <c r="H306" s="264"/>
      <c r="I306" s="264"/>
      <c r="J306" s="264"/>
      <c r="K306" s="264"/>
      <c r="L306" s="264"/>
      <c r="M306" s="264"/>
      <c r="N306" s="264"/>
      <c r="O306" s="264"/>
    </row>
    <row r="307" spans="2:15" ht="47.25" hidden="1" x14ac:dyDescent="0.25">
      <c r="B307" s="189" t="s">
        <v>350</v>
      </c>
      <c r="C307" s="85" t="s">
        <v>39</v>
      </c>
      <c r="D307" s="20" t="s">
        <v>128</v>
      </c>
      <c r="E307" s="107" t="s">
        <v>351</v>
      </c>
      <c r="F307" s="2">
        <v>800</v>
      </c>
      <c r="G307" s="264"/>
      <c r="H307" s="264"/>
      <c r="I307" s="264"/>
      <c r="J307" s="264"/>
      <c r="K307" s="264"/>
      <c r="L307" s="264"/>
      <c r="M307" s="264"/>
      <c r="N307" s="264"/>
      <c r="O307" s="264"/>
    </row>
    <row r="308" spans="2:15" ht="47.25" hidden="1" x14ac:dyDescent="0.25">
      <c r="B308" s="189" t="s">
        <v>348</v>
      </c>
      <c r="C308" s="85" t="s">
        <v>39</v>
      </c>
      <c r="D308" s="20" t="s">
        <v>128</v>
      </c>
      <c r="E308" s="107" t="s">
        <v>349</v>
      </c>
      <c r="F308" s="2">
        <v>800</v>
      </c>
      <c r="G308" s="254"/>
      <c r="H308" s="254"/>
      <c r="I308" s="254"/>
      <c r="J308" s="254"/>
      <c r="K308" s="254"/>
      <c r="L308" s="254"/>
      <c r="M308" s="254"/>
      <c r="N308" s="254"/>
      <c r="O308" s="254"/>
    </row>
    <row r="309" spans="2:15" ht="47.25" hidden="1" x14ac:dyDescent="0.25">
      <c r="B309" s="189" t="s">
        <v>352</v>
      </c>
      <c r="C309" s="85" t="s">
        <v>39</v>
      </c>
      <c r="D309" s="20" t="s">
        <v>128</v>
      </c>
      <c r="E309" s="107" t="s">
        <v>351</v>
      </c>
      <c r="F309" s="2">
        <v>800</v>
      </c>
      <c r="G309" s="254"/>
      <c r="H309" s="254"/>
      <c r="I309" s="254"/>
      <c r="J309" s="254"/>
      <c r="K309" s="254"/>
      <c r="L309" s="254"/>
      <c r="M309" s="254"/>
      <c r="N309" s="254"/>
      <c r="O309" s="254"/>
    </row>
    <row r="310" spans="2:15" ht="47.25" hidden="1" x14ac:dyDescent="0.25">
      <c r="B310" s="189" t="s">
        <v>348</v>
      </c>
      <c r="C310" s="85" t="s">
        <v>39</v>
      </c>
      <c r="D310" s="20" t="s">
        <v>128</v>
      </c>
      <c r="E310" s="107" t="s">
        <v>353</v>
      </c>
      <c r="F310" s="2">
        <v>800</v>
      </c>
      <c r="G310" s="254"/>
      <c r="H310" s="254"/>
      <c r="I310" s="254"/>
      <c r="J310" s="254"/>
      <c r="K310" s="254"/>
      <c r="L310" s="254"/>
      <c r="M310" s="254"/>
      <c r="N310" s="254"/>
      <c r="O310" s="254"/>
    </row>
    <row r="311" spans="2:15" ht="47.25" hidden="1" x14ac:dyDescent="0.25">
      <c r="B311" s="189" t="s">
        <v>350</v>
      </c>
      <c r="C311" s="85" t="s">
        <v>39</v>
      </c>
      <c r="D311" s="20" t="s">
        <v>128</v>
      </c>
      <c r="E311" s="107" t="s">
        <v>354</v>
      </c>
      <c r="F311" s="2">
        <v>800</v>
      </c>
      <c r="G311" s="254"/>
      <c r="H311" s="254"/>
      <c r="I311" s="254"/>
      <c r="J311" s="254"/>
      <c r="K311" s="254"/>
      <c r="L311" s="254"/>
      <c r="M311" s="254"/>
      <c r="N311" s="254"/>
      <c r="O311" s="254"/>
    </row>
    <row r="312" spans="2:15" ht="15.75" hidden="1" x14ac:dyDescent="0.25">
      <c r="B312" s="189" t="s">
        <v>355</v>
      </c>
      <c r="C312" s="85" t="s">
        <v>39</v>
      </c>
      <c r="D312" s="20" t="s">
        <v>128</v>
      </c>
      <c r="E312" s="107" t="s">
        <v>356</v>
      </c>
      <c r="F312" s="2"/>
      <c r="G312" s="264">
        <f t="shared" ref="G312:O312" si="125">G313+G314</f>
        <v>0</v>
      </c>
      <c r="H312" s="264">
        <f t="shared" si="125"/>
        <v>0</v>
      </c>
      <c r="I312" s="264">
        <f t="shared" si="125"/>
        <v>0</v>
      </c>
      <c r="J312" s="264">
        <f t="shared" si="125"/>
        <v>0</v>
      </c>
      <c r="K312" s="264">
        <f t="shared" si="125"/>
        <v>0</v>
      </c>
      <c r="L312" s="264">
        <f t="shared" si="125"/>
        <v>0</v>
      </c>
      <c r="M312" s="264">
        <f t="shared" si="125"/>
        <v>0</v>
      </c>
      <c r="N312" s="264">
        <f t="shared" si="125"/>
        <v>0</v>
      </c>
      <c r="O312" s="264">
        <f t="shared" si="125"/>
        <v>0</v>
      </c>
    </row>
    <row r="313" spans="2:15" ht="47.25" hidden="1" x14ac:dyDescent="0.25">
      <c r="B313" s="189" t="s">
        <v>357</v>
      </c>
      <c r="C313" s="85" t="s">
        <v>39</v>
      </c>
      <c r="D313" s="20" t="s">
        <v>128</v>
      </c>
      <c r="E313" s="102" t="s">
        <v>358</v>
      </c>
      <c r="F313" s="2">
        <v>800</v>
      </c>
      <c r="G313" s="254"/>
      <c r="H313" s="254"/>
      <c r="I313" s="254"/>
      <c r="J313" s="254"/>
      <c r="K313" s="254"/>
      <c r="L313" s="254"/>
      <c r="M313" s="254"/>
      <c r="N313" s="254"/>
      <c r="O313" s="254"/>
    </row>
    <row r="314" spans="2:15" s="32" customFormat="1" ht="47.25" hidden="1" x14ac:dyDescent="0.25">
      <c r="B314" s="189" t="s">
        <v>357</v>
      </c>
      <c r="C314" s="85" t="s">
        <v>39</v>
      </c>
      <c r="D314" s="20" t="s">
        <v>128</v>
      </c>
      <c r="E314" s="102" t="s">
        <v>359</v>
      </c>
      <c r="F314" s="2">
        <v>800</v>
      </c>
      <c r="G314" s="254"/>
      <c r="H314" s="254"/>
      <c r="I314" s="254"/>
      <c r="J314" s="254"/>
      <c r="K314" s="254"/>
      <c r="L314" s="254"/>
      <c r="M314" s="254"/>
      <c r="N314" s="254"/>
      <c r="O314" s="254"/>
    </row>
    <row r="315" spans="2:15" s="32" customFormat="1" ht="31.5" hidden="1" x14ac:dyDescent="0.25">
      <c r="B315" s="189" t="s">
        <v>360</v>
      </c>
      <c r="C315" s="85" t="s">
        <v>39</v>
      </c>
      <c r="D315" s="20" t="s">
        <v>128</v>
      </c>
      <c r="E315" s="102" t="s">
        <v>361</v>
      </c>
      <c r="F315" s="2"/>
      <c r="G315" s="264">
        <f t="shared" ref="G315:O315" si="126">G316+G317</f>
        <v>0</v>
      </c>
      <c r="H315" s="264">
        <f t="shared" si="126"/>
        <v>0</v>
      </c>
      <c r="I315" s="264">
        <f t="shared" si="126"/>
        <v>0</v>
      </c>
      <c r="J315" s="264">
        <f t="shared" si="126"/>
        <v>0</v>
      </c>
      <c r="K315" s="264">
        <f t="shared" si="126"/>
        <v>0</v>
      </c>
      <c r="L315" s="264">
        <f t="shared" si="126"/>
        <v>0</v>
      </c>
      <c r="M315" s="264">
        <f t="shared" si="126"/>
        <v>0</v>
      </c>
      <c r="N315" s="264">
        <f t="shared" si="126"/>
        <v>0</v>
      </c>
      <c r="O315" s="264">
        <f t="shared" si="126"/>
        <v>0</v>
      </c>
    </row>
    <row r="316" spans="2:15" s="32" customFormat="1" ht="31.5" hidden="1" x14ac:dyDescent="0.25">
      <c r="B316" s="189" t="s">
        <v>362</v>
      </c>
      <c r="C316" s="85" t="s">
        <v>39</v>
      </c>
      <c r="D316" s="20" t="s">
        <v>128</v>
      </c>
      <c r="E316" s="102" t="s">
        <v>363</v>
      </c>
      <c r="F316" s="2">
        <v>800</v>
      </c>
      <c r="G316" s="254"/>
      <c r="H316" s="254"/>
      <c r="I316" s="254"/>
      <c r="J316" s="254"/>
      <c r="K316" s="254"/>
      <c r="L316" s="254"/>
      <c r="M316" s="254"/>
      <c r="N316" s="254"/>
      <c r="O316" s="254"/>
    </row>
    <row r="317" spans="2:15" s="32" customFormat="1" ht="31.5" hidden="1" x14ac:dyDescent="0.25">
      <c r="B317" s="189" t="s">
        <v>362</v>
      </c>
      <c r="C317" s="85" t="s">
        <v>39</v>
      </c>
      <c r="D317" s="20" t="s">
        <v>128</v>
      </c>
      <c r="E317" s="102" t="s">
        <v>364</v>
      </c>
      <c r="F317" s="2">
        <v>800</v>
      </c>
      <c r="G317" s="254"/>
      <c r="H317" s="254"/>
      <c r="I317" s="254"/>
      <c r="J317" s="254"/>
      <c r="K317" s="254"/>
      <c r="L317" s="254"/>
      <c r="M317" s="254"/>
      <c r="N317" s="254"/>
      <c r="O317" s="254"/>
    </row>
    <row r="318" spans="2:15" s="32" customFormat="1" ht="31.5" x14ac:dyDescent="0.25">
      <c r="B318" s="189" t="s">
        <v>365</v>
      </c>
      <c r="C318" s="85" t="s">
        <v>39</v>
      </c>
      <c r="D318" s="20" t="s">
        <v>128</v>
      </c>
      <c r="E318" s="102" t="s">
        <v>366</v>
      </c>
      <c r="F318" s="2"/>
      <c r="G318" s="264">
        <f t="shared" ref="G318:O318" si="127">G319</f>
        <v>2600</v>
      </c>
      <c r="H318" s="264">
        <f t="shared" si="127"/>
        <v>0</v>
      </c>
      <c r="I318" s="264">
        <f t="shared" si="127"/>
        <v>2600</v>
      </c>
      <c r="J318" s="264">
        <f t="shared" si="127"/>
        <v>2600</v>
      </c>
      <c r="K318" s="264">
        <f t="shared" si="127"/>
        <v>0</v>
      </c>
      <c r="L318" s="264">
        <f t="shared" si="127"/>
        <v>2600</v>
      </c>
      <c r="M318" s="264">
        <f t="shared" si="127"/>
        <v>2600</v>
      </c>
      <c r="N318" s="264">
        <f t="shared" si="127"/>
        <v>0</v>
      </c>
      <c r="O318" s="264">
        <f t="shared" si="127"/>
        <v>2600</v>
      </c>
    </row>
    <row r="319" spans="2:15" s="32" customFormat="1" ht="31.5" x14ac:dyDescent="0.25">
      <c r="B319" s="189" t="s">
        <v>367</v>
      </c>
      <c r="C319" s="85" t="s">
        <v>39</v>
      </c>
      <c r="D319" s="20" t="s">
        <v>128</v>
      </c>
      <c r="E319" s="102" t="s">
        <v>368</v>
      </c>
      <c r="F319" s="2">
        <v>800</v>
      </c>
      <c r="G319" s="254">
        <v>2600</v>
      </c>
      <c r="H319" s="254"/>
      <c r="I319" s="254">
        <f>G319+H319</f>
        <v>2600</v>
      </c>
      <c r="J319" s="254">
        <v>2600</v>
      </c>
      <c r="K319" s="254"/>
      <c r="L319" s="254">
        <f>J319+K319</f>
        <v>2600</v>
      </c>
      <c r="M319" s="254">
        <v>2600</v>
      </c>
      <c r="N319" s="254"/>
      <c r="O319" s="254">
        <f>M319+N319</f>
        <v>2600</v>
      </c>
    </row>
    <row r="320" spans="2:15" s="32" customFormat="1" ht="31.5" hidden="1" x14ac:dyDescent="0.25">
      <c r="B320" s="189" t="s">
        <v>369</v>
      </c>
      <c r="C320" s="85" t="s">
        <v>39</v>
      </c>
      <c r="D320" s="20" t="s">
        <v>128</v>
      </c>
      <c r="E320" s="102" t="s">
        <v>370</v>
      </c>
      <c r="F320" s="2"/>
      <c r="G320" s="264">
        <f t="shared" ref="G320:O320" si="128">G321</f>
        <v>0</v>
      </c>
      <c r="H320" s="264">
        <f t="shared" si="128"/>
        <v>0</v>
      </c>
      <c r="I320" s="264">
        <f t="shared" si="128"/>
        <v>0</v>
      </c>
      <c r="J320" s="264">
        <f t="shared" si="128"/>
        <v>0</v>
      </c>
      <c r="K320" s="264">
        <f t="shared" si="128"/>
        <v>0</v>
      </c>
      <c r="L320" s="264">
        <f t="shared" si="128"/>
        <v>0</v>
      </c>
      <c r="M320" s="264">
        <f t="shared" si="128"/>
        <v>0</v>
      </c>
      <c r="N320" s="264">
        <f t="shared" si="128"/>
        <v>0</v>
      </c>
      <c r="O320" s="264">
        <f t="shared" si="128"/>
        <v>0</v>
      </c>
    </row>
    <row r="321" spans="2:15" s="32" customFormat="1" ht="33" hidden="1" customHeight="1" x14ac:dyDescent="0.25">
      <c r="B321" s="189" t="s">
        <v>371</v>
      </c>
      <c r="C321" s="85" t="s">
        <v>39</v>
      </c>
      <c r="D321" s="20" t="s">
        <v>128</v>
      </c>
      <c r="E321" s="102" t="s">
        <v>372</v>
      </c>
      <c r="F321" s="2">
        <v>800</v>
      </c>
      <c r="G321" s="264">
        <v>0</v>
      </c>
      <c r="H321" s="264">
        <v>0</v>
      </c>
      <c r="I321" s="264">
        <v>0</v>
      </c>
      <c r="J321" s="264">
        <v>0</v>
      </c>
      <c r="K321" s="264">
        <v>0</v>
      </c>
      <c r="L321" s="264">
        <v>0</v>
      </c>
      <c r="M321" s="264">
        <v>0</v>
      </c>
      <c r="N321" s="264">
        <v>0</v>
      </c>
      <c r="O321" s="264">
        <v>0</v>
      </c>
    </row>
    <row r="322" spans="2:15" s="32" customFormat="1" ht="31.5" hidden="1" x14ac:dyDescent="0.25">
      <c r="B322" s="189" t="s">
        <v>373</v>
      </c>
      <c r="C322" s="85" t="s">
        <v>39</v>
      </c>
      <c r="D322" s="20" t="s">
        <v>128</v>
      </c>
      <c r="E322" s="102" t="s">
        <v>374</v>
      </c>
      <c r="F322" s="2"/>
      <c r="G322" s="264">
        <f t="shared" ref="G322:O322" si="129">G323+G324</f>
        <v>0</v>
      </c>
      <c r="H322" s="264">
        <f t="shared" si="129"/>
        <v>0</v>
      </c>
      <c r="I322" s="264">
        <f t="shared" si="129"/>
        <v>0</v>
      </c>
      <c r="J322" s="264">
        <f t="shared" si="129"/>
        <v>0</v>
      </c>
      <c r="K322" s="264">
        <f t="shared" si="129"/>
        <v>0</v>
      </c>
      <c r="L322" s="264">
        <f t="shared" si="129"/>
        <v>0</v>
      </c>
      <c r="M322" s="264">
        <f t="shared" si="129"/>
        <v>0</v>
      </c>
      <c r="N322" s="264">
        <f t="shared" si="129"/>
        <v>0</v>
      </c>
      <c r="O322" s="264">
        <f t="shared" si="129"/>
        <v>0</v>
      </c>
    </row>
    <row r="323" spans="2:15" s="32" customFormat="1" ht="31.5" hidden="1" x14ac:dyDescent="0.25">
      <c r="B323" s="189" t="s">
        <v>375</v>
      </c>
      <c r="C323" s="85" t="s">
        <v>39</v>
      </c>
      <c r="D323" s="20" t="s">
        <v>128</v>
      </c>
      <c r="E323" s="102" t="s">
        <v>376</v>
      </c>
      <c r="F323" s="2">
        <v>800</v>
      </c>
      <c r="G323" s="254"/>
      <c r="H323" s="254"/>
      <c r="I323" s="254"/>
      <c r="J323" s="254"/>
      <c r="K323" s="254"/>
      <c r="L323" s="254"/>
      <c r="M323" s="254"/>
      <c r="N323" s="254"/>
      <c r="O323" s="254"/>
    </row>
    <row r="324" spans="2:15" s="32" customFormat="1" ht="47.25" hidden="1" x14ac:dyDescent="0.25">
      <c r="B324" s="189" t="s">
        <v>377</v>
      </c>
      <c r="C324" s="85" t="s">
        <v>39</v>
      </c>
      <c r="D324" s="20" t="s">
        <v>128</v>
      </c>
      <c r="E324" s="102" t="s">
        <v>378</v>
      </c>
      <c r="F324" s="2">
        <v>800</v>
      </c>
      <c r="G324" s="254"/>
      <c r="H324" s="254"/>
      <c r="I324" s="254"/>
      <c r="J324" s="254"/>
      <c r="K324" s="254"/>
      <c r="L324" s="254"/>
      <c r="M324" s="254"/>
      <c r="N324" s="254"/>
      <c r="O324" s="254"/>
    </row>
    <row r="325" spans="2:15" s="32" customFormat="1" ht="31.5" x14ac:dyDescent="0.25">
      <c r="B325" s="189" t="s">
        <v>379</v>
      </c>
      <c r="C325" s="85" t="s">
        <v>39</v>
      </c>
      <c r="D325" s="20" t="s">
        <v>128</v>
      </c>
      <c r="E325" s="102" t="s">
        <v>380</v>
      </c>
      <c r="F325" s="2"/>
      <c r="G325" s="264">
        <f t="shared" ref="G325:O325" si="130">G326+G331+G338+G341+G343+G345+G347+G329</f>
        <v>111055</v>
      </c>
      <c r="H325" s="264">
        <f t="shared" si="130"/>
        <v>0</v>
      </c>
      <c r="I325" s="264">
        <f t="shared" si="130"/>
        <v>111055</v>
      </c>
      <c r="J325" s="264">
        <f t="shared" si="130"/>
        <v>114874</v>
      </c>
      <c r="K325" s="264">
        <f t="shared" si="130"/>
        <v>-2888</v>
      </c>
      <c r="L325" s="264">
        <f t="shared" si="130"/>
        <v>111986</v>
      </c>
      <c r="M325" s="264">
        <f t="shared" si="130"/>
        <v>118748</v>
      </c>
      <c r="N325" s="264">
        <f t="shared" si="130"/>
        <v>-3003</v>
      </c>
      <c r="O325" s="264">
        <f t="shared" si="130"/>
        <v>115745</v>
      </c>
    </row>
    <row r="326" spans="2:15" s="32" customFormat="1" ht="55.5" hidden="1" customHeight="1" x14ac:dyDescent="0.25">
      <c r="B326" s="189" t="s">
        <v>381</v>
      </c>
      <c r="C326" s="85" t="s">
        <v>39</v>
      </c>
      <c r="D326" s="20" t="s">
        <v>128</v>
      </c>
      <c r="E326" s="102" t="s">
        <v>382</v>
      </c>
      <c r="F326" s="2"/>
      <c r="G326" s="264">
        <f t="shared" ref="G326:O326" si="131">G327+G328</f>
        <v>0</v>
      </c>
      <c r="H326" s="264">
        <f t="shared" si="131"/>
        <v>0</v>
      </c>
      <c r="I326" s="264">
        <f t="shared" si="131"/>
        <v>0</v>
      </c>
      <c r="J326" s="264">
        <f t="shared" si="131"/>
        <v>0</v>
      </c>
      <c r="K326" s="264">
        <f t="shared" si="131"/>
        <v>0</v>
      </c>
      <c r="L326" s="264">
        <f t="shared" si="131"/>
        <v>0</v>
      </c>
      <c r="M326" s="264">
        <f t="shared" si="131"/>
        <v>0</v>
      </c>
      <c r="N326" s="264">
        <f t="shared" si="131"/>
        <v>0</v>
      </c>
      <c r="O326" s="264">
        <f t="shared" si="131"/>
        <v>0</v>
      </c>
    </row>
    <row r="327" spans="2:15" s="32" customFormat="1" ht="31.5" hidden="1" x14ac:dyDescent="0.25">
      <c r="B327" s="189" t="s">
        <v>383</v>
      </c>
      <c r="C327" s="85" t="s">
        <v>39</v>
      </c>
      <c r="D327" s="20" t="s">
        <v>128</v>
      </c>
      <c r="E327" s="102" t="s">
        <v>384</v>
      </c>
      <c r="F327" s="2">
        <v>800</v>
      </c>
      <c r="G327" s="264"/>
      <c r="H327" s="264"/>
      <c r="I327" s="264"/>
      <c r="J327" s="264"/>
      <c r="K327" s="264"/>
      <c r="L327" s="264"/>
      <c r="M327" s="264"/>
      <c r="N327" s="264"/>
      <c r="O327" s="264"/>
    </row>
    <row r="328" spans="2:15" s="32" customFormat="1" ht="31.5" hidden="1" x14ac:dyDescent="0.25">
      <c r="B328" s="189" t="s">
        <v>383</v>
      </c>
      <c r="C328" s="85" t="s">
        <v>39</v>
      </c>
      <c r="D328" s="20" t="s">
        <v>128</v>
      </c>
      <c r="E328" s="102" t="s">
        <v>385</v>
      </c>
      <c r="F328" s="2">
        <v>800</v>
      </c>
      <c r="G328" s="264"/>
      <c r="H328" s="264"/>
      <c r="I328" s="264"/>
      <c r="J328" s="264"/>
      <c r="K328" s="264"/>
      <c r="L328" s="264"/>
      <c r="M328" s="264"/>
      <c r="N328" s="264"/>
      <c r="O328" s="264"/>
    </row>
    <row r="329" spans="2:15" s="32" customFormat="1" ht="32.25" hidden="1" customHeight="1" x14ac:dyDescent="0.25">
      <c r="B329" s="189" t="s">
        <v>386</v>
      </c>
      <c r="C329" s="85" t="s">
        <v>39</v>
      </c>
      <c r="D329" s="20" t="s">
        <v>128</v>
      </c>
      <c r="E329" s="102" t="s">
        <v>382</v>
      </c>
      <c r="F329" s="2"/>
      <c r="G329" s="264">
        <f t="shared" ref="G329:O329" si="132">G330</f>
        <v>0</v>
      </c>
      <c r="H329" s="264">
        <f t="shared" si="132"/>
        <v>0</v>
      </c>
      <c r="I329" s="264">
        <f t="shared" si="132"/>
        <v>0</v>
      </c>
      <c r="J329" s="264">
        <f t="shared" si="132"/>
        <v>0</v>
      </c>
      <c r="K329" s="264">
        <f t="shared" si="132"/>
        <v>0</v>
      </c>
      <c r="L329" s="264">
        <f t="shared" si="132"/>
        <v>0</v>
      </c>
      <c r="M329" s="264">
        <f t="shared" si="132"/>
        <v>0</v>
      </c>
      <c r="N329" s="264">
        <f t="shared" si="132"/>
        <v>0</v>
      </c>
      <c r="O329" s="264">
        <f t="shared" si="132"/>
        <v>0</v>
      </c>
    </row>
    <row r="330" spans="2:15" s="32" customFormat="1" ht="45" hidden="1" customHeight="1" x14ac:dyDescent="0.25">
      <c r="B330" s="189" t="s">
        <v>387</v>
      </c>
      <c r="C330" s="85" t="s">
        <v>39</v>
      </c>
      <c r="D330" s="20" t="s">
        <v>128</v>
      </c>
      <c r="E330" s="102" t="s">
        <v>384</v>
      </c>
      <c r="F330" s="2">
        <v>800</v>
      </c>
      <c r="G330" s="264"/>
      <c r="H330" s="264"/>
      <c r="I330" s="264"/>
      <c r="J330" s="264"/>
      <c r="K330" s="264"/>
      <c r="L330" s="264"/>
      <c r="M330" s="264"/>
      <c r="N330" s="264"/>
      <c r="O330" s="264"/>
    </row>
    <row r="331" spans="2:15" s="32" customFormat="1" ht="47.25" hidden="1" x14ac:dyDescent="0.25">
      <c r="B331" s="189" t="s">
        <v>388</v>
      </c>
      <c r="C331" s="85" t="s">
        <v>39</v>
      </c>
      <c r="D331" s="20" t="s">
        <v>128</v>
      </c>
      <c r="E331" s="102" t="s">
        <v>389</v>
      </c>
      <c r="F331" s="2"/>
      <c r="G331" s="264">
        <f t="shared" ref="G331:O331" si="133">G332+G333+G336+G337+G334+G335</f>
        <v>0</v>
      </c>
      <c r="H331" s="264">
        <f t="shared" si="133"/>
        <v>0</v>
      </c>
      <c r="I331" s="264">
        <f t="shared" si="133"/>
        <v>0</v>
      </c>
      <c r="J331" s="264">
        <f t="shared" si="133"/>
        <v>0</v>
      </c>
      <c r="K331" s="264">
        <f t="shared" si="133"/>
        <v>0</v>
      </c>
      <c r="L331" s="264">
        <f t="shared" si="133"/>
        <v>0</v>
      </c>
      <c r="M331" s="264">
        <f t="shared" si="133"/>
        <v>0</v>
      </c>
      <c r="N331" s="264">
        <f t="shared" si="133"/>
        <v>0</v>
      </c>
      <c r="O331" s="264">
        <f t="shared" si="133"/>
        <v>0</v>
      </c>
    </row>
    <row r="332" spans="2:15" s="32" customFormat="1" ht="47.25" hidden="1" x14ac:dyDescent="0.25">
      <c r="B332" s="189" t="s">
        <v>390</v>
      </c>
      <c r="C332" s="85" t="s">
        <v>39</v>
      </c>
      <c r="D332" s="20" t="s">
        <v>128</v>
      </c>
      <c r="E332" s="102" t="s">
        <v>391</v>
      </c>
      <c r="F332" s="2">
        <v>800</v>
      </c>
      <c r="G332" s="264"/>
      <c r="H332" s="264"/>
      <c r="I332" s="264"/>
      <c r="J332" s="264"/>
      <c r="K332" s="264"/>
      <c r="L332" s="264"/>
      <c r="M332" s="264"/>
      <c r="N332" s="264"/>
      <c r="O332" s="264"/>
    </row>
    <row r="333" spans="2:15" s="32" customFormat="1" ht="47.25" hidden="1" x14ac:dyDescent="0.25">
      <c r="B333" s="189" t="s">
        <v>392</v>
      </c>
      <c r="C333" s="85" t="s">
        <v>39</v>
      </c>
      <c r="D333" s="20" t="s">
        <v>128</v>
      </c>
      <c r="E333" s="102" t="s">
        <v>393</v>
      </c>
      <c r="F333" s="2">
        <v>800</v>
      </c>
      <c r="G333" s="267"/>
      <c r="H333" s="267"/>
      <c r="I333" s="267"/>
      <c r="J333" s="267"/>
      <c r="K333" s="267"/>
      <c r="L333" s="267"/>
      <c r="M333" s="267"/>
      <c r="N333" s="267"/>
      <c r="O333" s="267"/>
    </row>
    <row r="334" spans="2:15" s="32" customFormat="1" ht="47.25" hidden="1" x14ac:dyDescent="0.25">
      <c r="B334" s="189" t="s">
        <v>390</v>
      </c>
      <c r="C334" s="85" t="s">
        <v>39</v>
      </c>
      <c r="D334" s="20" t="s">
        <v>128</v>
      </c>
      <c r="E334" s="102" t="s">
        <v>391</v>
      </c>
      <c r="F334" s="2">
        <v>800</v>
      </c>
      <c r="G334" s="254"/>
      <c r="H334" s="254"/>
      <c r="I334" s="254"/>
      <c r="J334" s="254"/>
      <c r="K334" s="254"/>
      <c r="L334" s="254"/>
      <c r="M334" s="254"/>
      <c r="N334" s="254"/>
      <c r="O334" s="254"/>
    </row>
    <row r="335" spans="2:15" s="32" customFormat="1" ht="47.25" hidden="1" x14ac:dyDescent="0.25">
      <c r="B335" s="189" t="s">
        <v>394</v>
      </c>
      <c r="C335" s="85" t="s">
        <v>39</v>
      </c>
      <c r="D335" s="20" t="s">
        <v>128</v>
      </c>
      <c r="E335" s="102" t="s">
        <v>393</v>
      </c>
      <c r="F335" s="2">
        <v>800</v>
      </c>
      <c r="G335" s="254"/>
      <c r="H335" s="254"/>
      <c r="I335" s="254"/>
      <c r="J335" s="254"/>
      <c r="K335" s="254"/>
      <c r="L335" s="254"/>
      <c r="M335" s="254"/>
      <c r="N335" s="254"/>
      <c r="O335" s="254"/>
    </row>
    <row r="336" spans="2:15" s="32" customFormat="1" ht="47.25" hidden="1" x14ac:dyDescent="0.25">
      <c r="B336" s="189" t="s">
        <v>390</v>
      </c>
      <c r="C336" s="85" t="s">
        <v>39</v>
      </c>
      <c r="D336" s="20" t="s">
        <v>128</v>
      </c>
      <c r="E336" s="102" t="s">
        <v>395</v>
      </c>
      <c r="F336" s="2">
        <v>800</v>
      </c>
      <c r="G336" s="254"/>
      <c r="H336" s="254"/>
      <c r="I336" s="254"/>
      <c r="J336" s="254"/>
      <c r="K336" s="254"/>
      <c r="L336" s="254"/>
      <c r="M336" s="254"/>
      <c r="N336" s="254"/>
      <c r="O336" s="254"/>
    </row>
    <row r="337" spans="2:15" s="32" customFormat="1" ht="47.25" hidden="1" x14ac:dyDescent="0.25">
      <c r="B337" s="189" t="s">
        <v>392</v>
      </c>
      <c r="C337" s="85" t="s">
        <v>39</v>
      </c>
      <c r="D337" s="20" t="s">
        <v>128</v>
      </c>
      <c r="E337" s="102" t="s">
        <v>396</v>
      </c>
      <c r="F337" s="2">
        <v>800</v>
      </c>
      <c r="G337" s="254"/>
      <c r="H337" s="254"/>
      <c r="I337" s="254"/>
      <c r="J337" s="254"/>
      <c r="K337" s="254"/>
      <c r="L337" s="254"/>
      <c r="M337" s="254"/>
      <c r="N337" s="254"/>
      <c r="O337" s="254"/>
    </row>
    <row r="338" spans="2:15" s="32" customFormat="1" ht="15.75" hidden="1" x14ac:dyDescent="0.25">
      <c r="B338" s="189" t="s">
        <v>397</v>
      </c>
      <c r="C338" s="85" t="s">
        <v>39</v>
      </c>
      <c r="D338" s="20" t="s">
        <v>128</v>
      </c>
      <c r="E338" s="102" t="s">
        <v>398</v>
      </c>
      <c r="F338" s="2"/>
      <c r="G338" s="264">
        <f t="shared" ref="G338:O338" si="134">G339+G340</f>
        <v>0</v>
      </c>
      <c r="H338" s="264">
        <f t="shared" si="134"/>
        <v>0</v>
      </c>
      <c r="I338" s="264">
        <f t="shared" si="134"/>
        <v>0</v>
      </c>
      <c r="J338" s="264">
        <f t="shared" si="134"/>
        <v>0</v>
      </c>
      <c r="K338" s="264">
        <f t="shared" si="134"/>
        <v>0</v>
      </c>
      <c r="L338" s="264">
        <f t="shared" si="134"/>
        <v>0</v>
      </c>
      <c r="M338" s="264">
        <f t="shared" si="134"/>
        <v>0</v>
      </c>
      <c r="N338" s="264">
        <f t="shared" si="134"/>
        <v>0</v>
      </c>
      <c r="O338" s="264">
        <f t="shared" si="134"/>
        <v>0</v>
      </c>
    </row>
    <row r="339" spans="2:15" s="32" customFormat="1" ht="47.25" hidden="1" x14ac:dyDescent="0.25">
      <c r="B339" s="189" t="s">
        <v>399</v>
      </c>
      <c r="C339" s="85" t="s">
        <v>39</v>
      </c>
      <c r="D339" s="20" t="s">
        <v>128</v>
      </c>
      <c r="E339" s="115" t="s">
        <v>400</v>
      </c>
      <c r="F339" s="2">
        <v>800</v>
      </c>
      <c r="G339" s="254"/>
      <c r="H339" s="254"/>
      <c r="I339" s="254"/>
      <c r="J339" s="254"/>
      <c r="K339" s="254"/>
      <c r="L339" s="254"/>
      <c r="M339" s="254"/>
      <c r="N339" s="254"/>
      <c r="O339" s="254"/>
    </row>
    <row r="340" spans="2:15" s="32" customFormat="1" ht="47.25" hidden="1" x14ac:dyDescent="0.25">
      <c r="B340" s="189" t="s">
        <v>399</v>
      </c>
      <c r="C340" s="85" t="s">
        <v>39</v>
      </c>
      <c r="D340" s="20" t="s">
        <v>128</v>
      </c>
      <c r="E340" s="115" t="s">
        <v>401</v>
      </c>
      <c r="F340" s="2">
        <v>800</v>
      </c>
      <c r="G340" s="254"/>
      <c r="H340" s="254"/>
      <c r="I340" s="254"/>
      <c r="J340" s="254"/>
      <c r="K340" s="254"/>
      <c r="L340" s="254"/>
      <c r="M340" s="254"/>
      <c r="N340" s="254"/>
      <c r="O340" s="254"/>
    </row>
    <row r="341" spans="2:15" s="32" customFormat="1" ht="18.75" hidden="1" customHeight="1" x14ac:dyDescent="0.25">
      <c r="B341" s="189" t="s">
        <v>402</v>
      </c>
      <c r="C341" s="85" t="s">
        <v>39</v>
      </c>
      <c r="D341" s="20" t="s">
        <v>128</v>
      </c>
      <c r="E341" s="115" t="s">
        <v>403</v>
      </c>
      <c r="F341" s="2"/>
      <c r="G341" s="264">
        <f t="shared" ref="G341:O341" si="135">G342</f>
        <v>0</v>
      </c>
      <c r="H341" s="264">
        <f t="shared" si="135"/>
        <v>0</v>
      </c>
      <c r="I341" s="264">
        <f t="shared" si="135"/>
        <v>0</v>
      </c>
      <c r="J341" s="264">
        <f t="shared" si="135"/>
        <v>0</v>
      </c>
      <c r="K341" s="264">
        <f t="shared" si="135"/>
        <v>0</v>
      </c>
      <c r="L341" s="264">
        <f t="shared" si="135"/>
        <v>0</v>
      </c>
      <c r="M341" s="264">
        <f t="shared" si="135"/>
        <v>0</v>
      </c>
      <c r="N341" s="264">
        <f t="shared" si="135"/>
        <v>0</v>
      </c>
      <c r="O341" s="264">
        <f t="shared" si="135"/>
        <v>0</v>
      </c>
    </row>
    <row r="342" spans="2:15" s="32" customFormat="1" ht="15.75" hidden="1" x14ac:dyDescent="0.25">
      <c r="B342" s="189" t="s">
        <v>404</v>
      </c>
      <c r="C342" s="85" t="s">
        <v>39</v>
      </c>
      <c r="D342" s="20" t="s">
        <v>128</v>
      </c>
      <c r="E342" s="115" t="s">
        <v>405</v>
      </c>
      <c r="F342" s="2">
        <v>800</v>
      </c>
      <c r="G342" s="254"/>
      <c r="H342" s="254"/>
      <c r="I342" s="254"/>
      <c r="J342" s="254"/>
      <c r="K342" s="254"/>
      <c r="L342" s="254"/>
      <c r="M342" s="254"/>
      <c r="N342" s="254"/>
      <c r="O342" s="254"/>
    </row>
    <row r="343" spans="2:15" s="32" customFormat="1" ht="31.5" x14ac:dyDescent="0.25">
      <c r="B343" s="189" t="s">
        <v>406</v>
      </c>
      <c r="C343" s="85" t="s">
        <v>39</v>
      </c>
      <c r="D343" s="20" t="s">
        <v>128</v>
      </c>
      <c r="E343" s="107" t="s">
        <v>407</v>
      </c>
      <c r="F343" s="2"/>
      <c r="G343" s="264">
        <f t="shared" ref="G343:O343" si="136">G344</f>
        <v>18000</v>
      </c>
      <c r="H343" s="264">
        <f t="shared" si="136"/>
        <v>0</v>
      </c>
      <c r="I343" s="264">
        <f t="shared" si="136"/>
        <v>18000</v>
      </c>
      <c r="J343" s="264">
        <f t="shared" si="136"/>
        <v>18000</v>
      </c>
      <c r="K343" s="264">
        <f t="shared" si="136"/>
        <v>0</v>
      </c>
      <c r="L343" s="264">
        <f t="shared" si="136"/>
        <v>18000</v>
      </c>
      <c r="M343" s="264">
        <f t="shared" si="136"/>
        <v>18000</v>
      </c>
      <c r="N343" s="264">
        <f t="shared" si="136"/>
        <v>0</v>
      </c>
      <c r="O343" s="264">
        <f t="shared" si="136"/>
        <v>18000</v>
      </c>
    </row>
    <row r="344" spans="2:15" s="32" customFormat="1" ht="31.5" x14ac:dyDescent="0.25">
      <c r="B344" s="189" t="s">
        <v>408</v>
      </c>
      <c r="C344" s="85" t="s">
        <v>39</v>
      </c>
      <c r="D344" s="20" t="s">
        <v>128</v>
      </c>
      <c r="E344" s="107" t="s">
        <v>409</v>
      </c>
      <c r="F344" s="2">
        <v>200</v>
      </c>
      <c r="G344" s="254">
        <v>18000</v>
      </c>
      <c r="H344" s="254"/>
      <c r="I344" s="254">
        <f>G344+H344</f>
        <v>18000</v>
      </c>
      <c r="J344" s="254">
        <v>18000</v>
      </c>
      <c r="K344" s="254"/>
      <c r="L344" s="254">
        <f>J344+K344</f>
        <v>18000</v>
      </c>
      <c r="M344" s="254">
        <v>18000</v>
      </c>
      <c r="N344" s="254"/>
      <c r="O344" s="254">
        <f>M344+N344</f>
        <v>18000</v>
      </c>
    </row>
    <row r="345" spans="2:15" ht="40.5" customHeight="1" x14ac:dyDescent="0.25">
      <c r="B345" s="189" t="s">
        <v>107</v>
      </c>
      <c r="C345" s="85" t="s">
        <v>39</v>
      </c>
      <c r="D345" s="20" t="s">
        <v>128</v>
      </c>
      <c r="E345" s="107" t="s">
        <v>410</v>
      </c>
      <c r="F345" s="2"/>
      <c r="G345" s="264">
        <f t="shared" ref="G345:O345" si="137">G346</f>
        <v>93055</v>
      </c>
      <c r="H345" s="264">
        <f t="shared" si="137"/>
        <v>0</v>
      </c>
      <c r="I345" s="264">
        <f t="shared" si="137"/>
        <v>93055</v>
      </c>
      <c r="J345" s="264">
        <f t="shared" si="137"/>
        <v>96874</v>
      </c>
      <c r="K345" s="264">
        <f t="shared" si="137"/>
        <v>-2888</v>
      </c>
      <c r="L345" s="264">
        <f t="shared" si="137"/>
        <v>93986</v>
      </c>
      <c r="M345" s="264">
        <f t="shared" si="137"/>
        <v>100748</v>
      </c>
      <c r="N345" s="264">
        <f t="shared" si="137"/>
        <v>-3003</v>
      </c>
      <c r="O345" s="264">
        <f t="shared" si="137"/>
        <v>97745</v>
      </c>
    </row>
    <row r="346" spans="2:15" ht="47.25" x14ac:dyDescent="0.25">
      <c r="B346" s="189" t="s">
        <v>109</v>
      </c>
      <c r="C346" s="85" t="s">
        <v>39</v>
      </c>
      <c r="D346" s="20" t="s">
        <v>128</v>
      </c>
      <c r="E346" s="107" t="s">
        <v>411</v>
      </c>
      <c r="F346" s="2">
        <v>600</v>
      </c>
      <c r="G346" s="254">
        <v>93055</v>
      </c>
      <c r="H346" s="254"/>
      <c r="I346" s="254">
        <f>G346+H346</f>
        <v>93055</v>
      </c>
      <c r="J346" s="254">
        <v>96874</v>
      </c>
      <c r="K346" s="254">
        <v>-2888</v>
      </c>
      <c r="L346" s="254">
        <f>J346+K346</f>
        <v>93986</v>
      </c>
      <c r="M346" s="254">
        <v>100748</v>
      </c>
      <c r="N346" s="254">
        <v>-3003</v>
      </c>
      <c r="O346" s="254">
        <f>M346+N346</f>
        <v>97745</v>
      </c>
    </row>
    <row r="347" spans="2:15" ht="35.25" hidden="1" customHeight="1" x14ac:dyDescent="0.25">
      <c r="B347" s="189" t="s">
        <v>412</v>
      </c>
      <c r="C347" s="85" t="s">
        <v>39</v>
      </c>
      <c r="D347" s="20" t="s">
        <v>128</v>
      </c>
      <c r="E347" s="107" t="s">
        <v>413</v>
      </c>
      <c r="F347" s="2"/>
      <c r="G347" s="264">
        <f t="shared" ref="G347:O347" si="138">G348</f>
        <v>0</v>
      </c>
      <c r="H347" s="264">
        <f t="shared" si="138"/>
        <v>0</v>
      </c>
      <c r="I347" s="264">
        <f t="shared" si="138"/>
        <v>0</v>
      </c>
      <c r="J347" s="264">
        <f t="shared" si="138"/>
        <v>0</v>
      </c>
      <c r="K347" s="264">
        <f t="shared" si="138"/>
        <v>0</v>
      </c>
      <c r="L347" s="264">
        <f t="shared" si="138"/>
        <v>0</v>
      </c>
      <c r="M347" s="264">
        <f t="shared" si="138"/>
        <v>0</v>
      </c>
      <c r="N347" s="264">
        <f t="shared" si="138"/>
        <v>0</v>
      </c>
      <c r="O347" s="264">
        <f t="shared" si="138"/>
        <v>0</v>
      </c>
    </row>
    <row r="348" spans="2:15" ht="51" hidden="1" customHeight="1" x14ac:dyDescent="0.25">
      <c r="B348" s="189" t="s">
        <v>414</v>
      </c>
      <c r="C348" s="85" t="s">
        <v>39</v>
      </c>
      <c r="D348" s="20" t="s">
        <v>128</v>
      </c>
      <c r="E348" s="107" t="s">
        <v>415</v>
      </c>
      <c r="F348" s="2">
        <v>300</v>
      </c>
      <c r="G348" s="254"/>
      <c r="H348" s="254"/>
      <c r="I348" s="254"/>
      <c r="J348" s="254"/>
      <c r="K348" s="254"/>
      <c r="L348" s="254"/>
      <c r="M348" s="254"/>
      <c r="N348" s="254"/>
      <c r="O348" s="254"/>
    </row>
    <row r="349" spans="2:15" ht="15.75" hidden="1" x14ac:dyDescent="0.25">
      <c r="B349" s="189" t="s">
        <v>416</v>
      </c>
      <c r="C349" s="85" t="s">
        <v>39</v>
      </c>
      <c r="D349" s="20" t="s">
        <v>128</v>
      </c>
      <c r="E349" s="107" t="s">
        <v>417</v>
      </c>
      <c r="F349" s="2"/>
      <c r="G349" s="264">
        <f t="shared" ref="G349:O349" si="139">G350</f>
        <v>0</v>
      </c>
      <c r="H349" s="264">
        <f t="shared" si="139"/>
        <v>0</v>
      </c>
      <c r="I349" s="264">
        <f t="shared" si="139"/>
        <v>0</v>
      </c>
      <c r="J349" s="264">
        <f t="shared" si="139"/>
        <v>0</v>
      </c>
      <c r="K349" s="264">
        <f t="shared" si="139"/>
        <v>0</v>
      </c>
      <c r="L349" s="264">
        <f t="shared" si="139"/>
        <v>0</v>
      </c>
      <c r="M349" s="264">
        <f t="shared" si="139"/>
        <v>0</v>
      </c>
      <c r="N349" s="264">
        <f t="shared" si="139"/>
        <v>0</v>
      </c>
      <c r="O349" s="264">
        <f t="shared" si="139"/>
        <v>0</v>
      </c>
    </row>
    <row r="350" spans="2:15" ht="41.25" hidden="1" customHeight="1" x14ac:dyDescent="0.25">
      <c r="B350" s="189" t="s">
        <v>418</v>
      </c>
      <c r="C350" s="85" t="s">
        <v>39</v>
      </c>
      <c r="D350" s="20" t="s">
        <v>128</v>
      </c>
      <c r="E350" s="107" t="s">
        <v>419</v>
      </c>
      <c r="F350" s="2"/>
      <c r="G350" s="264">
        <f t="shared" ref="G350:O350" si="140">G351+G354+G352+G353</f>
        <v>0</v>
      </c>
      <c r="H350" s="264">
        <f t="shared" si="140"/>
        <v>0</v>
      </c>
      <c r="I350" s="264">
        <f t="shared" si="140"/>
        <v>0</v>
      </c>
      <c r="J350" s="264">
        <f t="shared" si="140"/>
        <v>0</v>
      </c>
      <c r="K350" s="264">
        <f t="shared" si="140"/>
        <v>0</v>
      </c>
      <c r="L350" s="264">
        <f t="shared" si="140"/>
        <v>0</v>
      </c>
      <c r="M350" s="264">
        <f t="shared" si="140"/>
        <v>0</v>
      </c>
      <c r="N350" s="264">
        <f t="shared" si="140"/>
        <v>0</v>
      </c>
      <c r="O350" s="264">
        <f t="shared" si="140"/>
        <v>0</v>
      </c>
    </row>
    <row r="351" spans="2:15" ht="31.5" hidden="1" x14ac:dyDescent="0.25">
      <c r="B351" s="189" t="s">
        <v>420</v>
      </c>
      <c r="C351" s="85" t="s">
        <v>39</v>
      </c>
      <c r="D351" s="20" t="s">
        <v>128</v>
      </c>
      <c r="E351" s="107" t="s">
        <v>421</v>
      </c>
      <c r="F351" s="2">
        <v>800</v>
      </c>
      <c r="G351" s="264"/>
      <c r="H351" s="264"/>
      <c r="I351" s="264"/>
      <c r="J351" s="264"/>
      <c r="K351" s="264"/>
      <c r="L351" s="264"/>
      <c r="M351" s="264"/>
      <c r="N351" s="264"/>
      <c r="O351" s="264"/>
    </row>
    <row r="352" spans="2:15" ht="31.5" hidden="1" x14ac:dyDescent="0.25">
      <c r="B352" s="189" t="s">
        <v>422</v>
      </c>
      <c r="C352" s="85" t="s">
        <v>39</v>
      </c>
      <c r="D352" s="20" t="s">
        <v>128</v>
      </c>
      <c r="E352" s="107" t="s">
        <v>423</v>
      </c>
      <c r="F352" s="2">
        <v>800</v>
      </c>
      <c r="G352" s="254"/>
      <c r="H352" s="254"/>
      <c r="I352" s="254"/>
      <c r="J352" s="254"/>
      <c r="K352" s="254"/>
      <c r="L352" s="254"/>
      <c r="M352" s="254"/>
      <c r="N352" s="254"/>
      <c r="O352" s="254"/>
    </row>
    <row r="353" spans="2:15" ht="31.5" hidden="1" x14ac:dyDescent="0.25">
      <c r="B353" s="189" t="s">
        <v>424</v>
      </c>
      <c r="C353" s="85" t="s">
        <v>39</v>
      </c>
      <c r="D353" s="20" t="s">
        <v>128</v>
      </c>
      <c r="E353" s="107" t="s">
        <v>425</v>
      </c>
      <c r="F353" s="2">
        <v>800</v>
      </c>
      <c r="G353" s="254"/>
      <c r="H353" s="254"/>
      <c r="I353" s="254"/>
      <c r="J353" s="254"/>
      <c r="K353" s="254"/>
      <c r="L353" s="254"/>
      <c r="M353" s="254"/>
      <c r="N353" s="254"/>
      <c r="O353" s="254"/>
    </row>
    <row r="354" spans="2:15" ht="65.25" hidden="1" customHeight="1" x14ac:dyDescent="0.25">
      <c r="B354" s="189" t="s">
        <v>420</v>
      </c>
      <c r="C354" s="85" t="s">
        <v>39</v>
      </c>
      <c r="D354" s="20" t="s">
        <v>128</v>
      </c>
      <c r="E354" s="107" t="s">
        <v>426</v>
      </c>
      <c r="F354" s="2">
        <v>800</v>
      </c>
      <c r="G354" s="254"/>
      <c r="H354" s="254"/>
      <c r="I354" s="254"/>
      <c r="J354" s="254"/>
      <c r="K354" s="254"/>
      <c r="L354" s="254"/>
      <c r="M354" s="254"/>
      <c r="N354" s="254"/>
      <c r="O354" s="254"/>
    </row>
    <row r="355" spans="2:15" ht="15.75" hidden="1" x14ac:dyDescent="0.25">
      <c r="B355" s="189" t="s">
        <v>427</v>
      </c>
      <c r="C355" s="85" t="s">
        <v>39</v>
      </c>
      <c r="D355" s="20" t="s">
        <v>128</v>
      </c>
      <c r="E355" s="102" t="s">
        <v>428</v>
      </c>
      <c r="F355" s="2"/>
      <c r="G355" s="264">
        <f t="shared" ref="G355:O355" si="141">G356+G360+G364+G371+G374</f>
        <v>0</v>
      </c>
      <c r="H355" s="264">
        <f t="shared" si="141"/>
        <v>0</v>
      </c>
      <c r="I355" s="264">
        <f t="shared" si="141"/>
        <v>0</v>
      </c>
      <c r="J355" s="264">
        <f t="shared" si="141"/>
        <v>0</v>
      </c>
      <c r="K355" s="264">
        <f t="shared" si="141"/>
        <v>0</v>
      </c>
      <c r="L355" s="264">
        <f t="shared" si="141"/>
        <v>0</v>
      </c>
      <c r="M355" s="264">
        <f t="shared" si="141"/>
        <v>0</v>
      </c>
      <c r="N355" s="264">
        <f t="shared" si="141"/>
        <v>0</v>
      </c>
      <c r="O355" s="264">
        <f t="shared" si="141"/>
        <v>0</v>
      </c>
    </row>
    <row r="356" spans="2:15" ht="15.75" hidden="1" x14ac:dyDescent="0.25">
      <c r="B356" s="189" t="s">
        <v>429</v>
      </c>
      <c r="C356" s="85" t="s">
        <v>39</v>
      </c>
      <c r="D356" s="20" t="s">
        <v>128</v>
      </c>
      <c r="E356" s="102" t="s">
        <v>430</v>
      </c>
      <c r="F356" s="2"/>
      <c r="G356" s="264">
        <f t="shared" ref="G356:O356" si="142">G357+G359+G358</f>
        <v>0</v>
      </c>
      <c r="H356" s="264">
        <f t="shared" si="142"/>
        <v>0</v>
      </c>
      <c r="I356" s="264">
        <f t="shared" si="142"/>
        <v>0</v>
      </c>
      <c r="J356" s="264">
        <f t="shared" si="142"/>
        <v>0</v>
      </c>
      <c r="K356" s="264">
        <f t="shared" si="142"/>
        <v>0</v>
      </c>
      <c r="L356" s="264">
        <f t="shared" si="142"/>
        <v>0</v>
      </c>
      <c r="M356" s="264">
        <f t="shared" si="142"/>
        <v>0</v>
      </c>
      <c r="N356" s="264">
        <f t="shared" si="142"/>
        <v>0</v>
      </c>
      <c r="O356" s="264">
        <f t="shared" si="142"/>
        <v>0</v>
      </c>
    </row>
    <row r="357" spans="2:15" ht="15.75" hidden="1" x14ac:dyDescent="0.25">
      <c r="B357" s="189" t="s">
        <v>431</v>
      </c>
      <c r="C357" s="85" t="s">
        <v>39</v>
      </c>
      <c r="D357" s="20" t="s">
        <v>128</v>
      </c>
      <c r="E357" s="102" t="s">
        <v>432</v>
      </c>
      <c r="F357" s="2">
        <v>800</v>
      </c>
      <c r="G357" s="264"/>
      <c r="H357" s="264"/>
      <c r="I357" s="264"/>
      <c r="J357" s="264"/>
      <c r="K357" s="264"/>
      <c r="L357" s="264"/>
      <c r="M357" s="264"/>
      <c r="N357" s="264"/>
      <c r="O357" s="264"/>
    </row>
    <row r="358" spans="2:15" ht="15.75" hidden="1" x14ac:dyDescent="0.25">
      <c r="B358" s="189" t="s">
        <v>433</v>
      </c>
      <c r="C358" s="85" t="s">
        <v>39</v>
      </c>
      <c r="D358" s="20" t="s">
        <v>128</v>
      </c>
      <c r="E358" s="102" t="s">
        <v>432</v>
      </c>
      <c r="F358" s="2">
        <v>800</v>
      </c>
      <c r="G358" s="254"/>
      <c r="H358" s="254"/>
      <c r="I358" s="254"/>
      <c r="J358" s="254"/>
      <c r="K358" s="254"/>
      <c r="L358" s="254"/>
      <c r="M358" s="254"/>
      <c r="N358" s="254"/>
      <c r="O358" s="254"/>
    </row>
    <row r="359" spans="2:15" ht="35.25" hidden="1" customHeight="1" x14ac:dyDescent="0.25">
      <c r="B359" s="189" t="s">
        <v>431</v>
      </c>
      <c r="C359" s="85" t="s">
        <v>39</v>
      </c>
      <c r="D359" s="20" t="s">
        <v>128</v>
      </c>
      <c r="E359" s="102" t="s">
        <v>434</v>
      </c>
      <c r="F359" s="2">
        <v>800</v>
      </c>
      <c r="G359" s="254"/>
      <c r="H359" s="254"/>
      <c r="I359" s="254"/>
      <c r="J359" s="254"/>
      <c r="K359" s="254"/>
      <c r="L359" s="254"/>
      <c r="M359" s="254"/>
      <c r="N359" s="254"/>
      <c r="O359" s="254"/>
    </row>
    <row r="360" spans="2:15" ht="31.5" hidden="1" x14ac:dyDescent="0.25">
      <c r="B360" s="189" t="s">
        <v>435</v>
      </c>
      <c r="C360" s="85" t="s">
        <v>39</v>
      </c>
      <c r="D360" s="20" t="s">
        <v>128</v>
      </c>
      <c r="E360" s="102" t="s">
        <v>436</v>
      </c>
      <c r="F360" s="2"/>
      <c r="G360" s="264">
        <f t="shared" ref="G360:O360" si="143">G361+G363+G362</f>
        <v>0</v>
      </c>
      <c r="H360" s="264">
        <f t="shared" si="143"/>
        <v>0</v>
      </c>
      <c r="I360" s="264">
        <f t="shared" si="143"/>
        <v>0</v>
      </c>
      <c r="J360" s="264">
        <f t="shared" si="143"/>
        <v>0</v>
      </c>
      <c r="K360" s="264">
        <f t="shared" si="143"/>
        <v>0</v>
      </c>
      <c r="L360" s="264">
        <f t="shared" si="143"/>
        <v>0</v>
      </c>
      <c r="M360" s="264">
        <f t="shared" si="143"/>
        <v>0</v>
      </c>
      <c r="N360" s="264">
        <f t="shared" si="143"/>
        <v>0</v>
      </c>
      <c r="O360" s="264">
        <f t="shared" si="143"/>
        <v>0</v>
      </c>
    </row>
    <row r="361" spans="2:15" ht="15.75" hidden="1" x14ac:dyDescent="0.25">
      <c r="B361" s="189" t="s">
        <v>437</v>
      </c>
      <c r="C361" s="85" t="s">
        <v>39</v>
      </c>
      <c r="D361" s="20" t="s">
        <v>128</v>
      </c>
      <c r="E361" s="102" t="s">
        <v>438</v>
      </c>
      <c r="F361" s="2">
        <v>800</v>
      </c>
      <c r="G361" s="264"/>
      <c r="H361" s="264"/>
      <c r="I361" s="264"/>
      <c r="J361" s="264"/>
      <c r="K361" s="264"/>
      <c r="L361" s="264"/>
      <c r="M361" s="264"/>
      <c r="N361" s="264"/>
      <c r="O361" s="264"/>
    </row>
    <row r="362" spans="2:15" ht="15.75" hidden="1" x14ac:dyDescent="0.25">
      <c r="B362" s="189" t="s">
        <v>437</v>
      </c>
      <c r="C362" s="85" t="s">
        <v>39</v>
      </c>
      <c r="D362" s="20" t="s">
        <v>128</v>
      </c>
      <c r="E362" s="102" t="s">
        <v>438</v>
      </c>
      <c r="F362" s="2">
        <v>800</v>
      </c>
      <c r="G362" s="254"/>
      <c r="H362" s="254"/>
      <c r="I362" s="254"/>
      <c r="J362" s="254"/>
      <c r="K362" s="254"/>
      <c r="L362" s="254"/>
      <c r="M362" s="254"/>
      <c r="N362" s="254"/>
      <c r="O362" s="254"/>
    </row>
    <row r="363" spans="2:15" ht="38.25" hidden="1" customHeight="1" x14ac:dyDescent="0.25">
      <c r="B363" s="189" t="s">
        <v>437</v>
      </c>
      <c r="C363" s="85" t="s">
        <v>39</v>
      </c>
      <c r="D363" s="20" t="s">
        <v>128</v>
      </c>
      <c r="E363" s="102" t="s">
        <v>439</v>
      </c>
      <c r="F363" s="2">
        <v>800</v>
      </c>
      <c r="G363" s="254"/>
      <c r="H363" s="254"/>
      <c r="I363" s="254"/>
      <c r="J363" s="254"/>
      <c r="K363" s="254"/>
      <c r="L363" s="254"/>
      <c r="M363" s="254"/>
      <c r="N363" s="254"/>
      <c r="O363" s="254"/>
    </row>
    <row r="364" spans="2:15" ht="31.5" hidden="1" x14ac:dyDescent="0.25">
      <c r="B364" s="189" t="s">
        <v>440</v>
      </c>
      <c r="C364" s="85" t="s">
        <v>39</v>
      </c>
      <c r="D364" s="20" t="s">
        <v>128</v>
      </c>
      <c r="E364" s="102" t="s">
        <v>441</v>
      </c>
      <c r="F364" s="2"/>
      <c r="G364" s="264">
        <f t="shared" ref="G364:O364" si="144">G365+G366+G369+G370+G367+G368</f>
        <v>0</v>
      </c>
      <c r="H364" s="264">
        <f t="shared" si="144"/>
        <v>0</v>
      </c>
      <c r="I364" s="264">
        <f t="shared" si="144"/>
        <v>0</v>
      </c>
      <c r="J364" s="264">
        <f t="shared" si="144"/>
        <v>0</v>
      </c>
      <c r="K364" s="264">
        <f t="shared" si="144"/>
        <v>0</v>
      </c>
      <c r="L364" s="264">
        <f t="shared" si="144"/>
        <v>0</v>
      </c>
      <c r="M364" s="264">
        <f t="shared" si="144"/>
        <v>0</v>
      </c>
      <c r="N364" s="264">
        <f t="shared" si="144"/>
        <v>0</v>
      </c>
      <c r="O364" s="264">
        <f t="shared" si="144"/>
        <v>0</v>
      </c>
    </row>
    <row r="365" spans="2:15" ht="90" hidden="1" customHeight="1" x14ac:dyDescent="0.25">
      <c r="B365" s="189" t="s">
        <v>442</v>
      </c>
      <c r="C365" s="85" t="s">
        <v>39</v>
      </c>
      <c r="D365" s="20" t="s">
        <v>128</v>
      </c>
      <c r="E365" s="102" t="s">
        <v>443</v>
      </c>
      <c r="F365" s="2">
        <v>500</v>
      </c>
      <c r="G365" s="264"/>
      <c r="H365" s="264"/>
      <c r="I365" s="264"/>
      <c r="J365" s="264"/>
      <c r="K365" s="264"/>
      <c r="L365" s="264"/>
      <c r="M365" s="264"/>
      <c r="N365" s="264"/>
      <c r="O365" s="264"/>
    </row>
    <row r="366" spans="2:15" ht="31.5" hidden="1" x14ac:dyDescent="0.25">
      <c r="B366" s="189" t="s">
        <v>444</v>
      </c>
      <c r="C366" s="85" t="s">
        <v>39</v>
      </c>
      <c r="D366" s="20" t="s">
        <v>128</v>
      </c>
      <c r="E366" s="102" t="s">
        <v>443</v>
      </c>
      <c r="F366" s="2">
        <v>800</v>
      </c>
      <c r="G366" s="264"/>
      <c r="H366" s="264"/>
      <c r="I366" s="264"/>
      <c r="J366" s="264"/>
      <c r="K366" s="264"/>
      <c r="L366" s="264"/>
      <c r="M366" s="264"/>
      <c r="N366" s="264"/>
      <c r="O366" s="264"/>
    </row>
    <row r="367" spans="2:15" ht="31.5" hidden="1" x14ac:dyDescent="0.25">
      <c r="B367" s="189" t="s">
        <v>445</v>
      </c>
      <c r="C367" s="85" t="s">
        <v>39</v>
      </c>
      <c r="D367" s="20" t="s">
        <v>128</v>
      </c>
      <c r="E367" s="102" t="s">
        <v>443</v>
      </c>
      <c r="F367" s="2">
        <v>500</v>
      </c>
      <c r="G367" s="254"/>
      <c r="H367" s="254"/>
      <c r="I367" s="254"/>
      <c r="J367" s="254"/>
      <c r="K367" s="254"/>
      <c r="L367" s="254"/>
      <c r="M367" s="254"/>
      <c r="N367" s="254"/>
      <c r="O367" s="254"/>
    </row>
    <row r="368" spans="2:15" ht="31.5" hidden="1" x14ac:dyDescent="0.25">
      <c r="B368" s="189" t="s">
        <v>444</v>
      </c>
      <c r="C368" s="85" t="s">
        <v>39</v>
      </c>
      <c r="D368" s="20" t="s">
        <v>128</v>
      </c>
      <c r="E368" s="102" t="s">
        <v>443</v>
      </c>
      <c r="F368" s="2">
        <v>800</v>
      </c>
      <c r="G368" s="254"/>
      <c r="H368" s="254"/>
      <c r="I368" s="254"/>
      <c r="J368" s="254"/>
      <c r="K368" s="254"/>
      <c r="L368" s="254"/>
      <c r="M368" s="254"/>
      <c r="N368" s="254"/>
      <c r="O368" s="254"/>
    </row>
    <row r="369" spans="2:15" ht="31.5" hidden="1" x14ac:dyDescent="0.25">
      <c r="B369" s="189" t="s">
        <v>446</v>
      </c>
      <c r="C369" s="85" t="s">
        <v>39</v>
      </c>
      <c r="D369" s="20" t="s">
        <v>128</v>
      </c>
      <c r="E369" s="102" t="s">
        <v>447</v>
      </c>
      <c r="F369" s="2">
        <v>500</v>
      </c>
      <c r="G369" s="254"/>
      <c r="H369" s="254"/>
      <c r="I369" s="254"/>
      <c r="J369" s="254"/>
      <c r="K369" s="254"/>
      <c r="L369" s="254"/>
      <c r="M369" s="254"/>
      <c r="N369" s="254"/>
      <c r="O369" s="254"/>
    </row>
    <row r="370" spans="2:15" ht="31.5" hidden="1" x14ac:dyDescent="0.25">
      <c r="B370" s="189" t="s">
        <v>444</v>
      </c>
      <c r="C370" s="85" t="s">
        <v>39</v>
      </c>
      <c r="D370" s="20" t="s">
        <v>128</v>
      </c>
      <c r="E370" s="102" t="s">
        <v>447</v>
      </c>
      <c r="F370" s="2">
        <v>800</v>
      </c>
      <c r="G370" s="254"/>
      <c r="H370" s="254"/>
      <c r="I370" s="254"/>
      <c r="J370" s="254"/>
      <c r="K370" s="254"/>
      <c r="L370" s="254"/>
      <c r="M370" s="254"/>
      <c r="N370" s="254"/>
      <c r="O370" s="254"/>
    </row>
    <row r="371" spans="2:15" ht="108.75" hidden="1" customHeight="1" x14ac:dyDescent="0.25">
      <c r="B371" s="189" t="s">
        <v>448</v>
      </c>
      <c r="C371" s="85" t="s">
        <v>39</v>
      </c>
      <c r="D371" s="20" t="s">
        <v>128</v>
      </c>
      <c r="E371" s="102" t="s">
        <v>449</v>
      </c>
      <c r="F371" s="2"/>
      <c r="G371" s="264">
        <f t="shared" ref="G371:O371" si="145">G372+G373</f>
        <v>0</v>
      </c>
      <c r="H371" s="264">
        <f t="shared" si="145"/>
        <v>0</v>
      </c>
      <c r="I371" s="264">
        <f t="shared" si="145"/>
        <v>0</v>
      </c>
      <c r="J371" s="264">
        <f t="shared" si="145"/>
        <v>0</v>
      </c>
      <c r="K371" s="264">
        <f t="shared" si="145"/>
        <v>0</v>
      </c>
      <c r="L371" s="264">
        <f t="shared" si="145"/>
        <v>0</v>
      </c>
      <c r="M371" s="264">
        <f t="shared" si="145"/>
        <v>0</v>
      </c>
      <c r="N371" s="264">
        <f t="shared" si="145"/>
        <v>0</v>
      </c>
      <c r="O371" s="264">
        <f t="shared" si="145"/>
        <v>0</v>
      </c>
    </row>
    <row r="372" spans="2:15" ht="47.25" hidden="1" x14ac:dyDescent="0.25">
      <c r="B372" s="189" t="s">
        <v>450</v>
      </c>
      <c r="C372" s="85" t="s">
        <v>39</v>
      </c>
      <c r="D372" s="20" t="s">
        <v>128</v>
      </c>
      <c r="E372" s="102" t="s">
        <v>451</v>
      </c>
      <c r="F372" s="2">
        <v>800</v>
      </c>
      <c r="G372" s="264"/>
      <c r="H372" s="264"/>
      <c r="I372" s="264"/>
      <c r="J372" s="264"/>
      <c r="K372" s="264"/>
      <c r="L372" s="264"/>
      <c r="M372" s="264"/>
      <c r="N372" s="264"/>
      <c r="O372" s="264"/>
    </row>
    <row r="373" spans="2:15" ht="86.25" hidden="1" customHeight="1" x14ac:dyDescent="0.25">
      <c r="B373" s="189" t="s">
        <v>450</v>
      </c>
      <c r="C373" s="85" t="s">
        <v>39</v>
      </c>
      <c r="D373" s="20" t="s">
        <v>128</v>
      </c>
      <c r="E373" s="102" t="s">
        <v>452</v>
      </c>
      <c r="F373" s="2">
        <v>800</v>
      </c>
      <c r="G373" s="264">
        <v>0</v>
      </c>
      <c r="H373" s="264">
        <v>0</v>
      </c>
      <c r="I373" s="264">
        <v>0</v>
      </c>
      <c r="J373" s="264">
        <v>0</v>
      </c>
      <c r="K373" s="264">
        <v>0</v>
      </c>
      <c r="L373" s="264">
        <v>0</v>
      </c>
      <c r="M373" s="264">
        <v>0</v>
      </c>
      <c r="N373" s="264">
        <v>0</v>
      </c>
      <c r="O373" s="264">
        <v>0</v>
      </c>
    </row>
    <row r="374" spans="2:15" ht="20.25" hidden="1" customHeight="1" x14ac:dyDescent="0.25">
      <c r="B374" s="189" t="s">
        <v>453</v>
      </c>
      <c r="C374" s="85" t="s">
        <v>39</v>
      </c>
      <c r="D374" s="20" t="s">
        <v>128</v>
      </c>
      <c r="E374" s="102" t="s">
        <v>454</v>
      </c>
      <c r="F374" s="2"/>
      <c r="G374" s="264">
        <f t="shared" ref="G374:O374" si="146">G375+G377+G376</f>
        <v>0</v>
      </c>
      <c r="H374" s="264">
        <f t="shared" si="146"/>
        <v>0</v>
      </c>
      <c r="I374" s="264">
        <f t="shared" si="146"/>
        <v>0</v>
      </c>
      <c r="J374" s="264">
        <f t="shared" si="146"/>
        <v>0</v>
      </c>
      <c r="K374" s="264">
        <f t="shared" si="146"/>
        <v>0</v>
      </c>
      <c r="L374" s="264">
        <f t="shared" si="146"/>
        <v>0</v>
      </c>
      <c r="M374" s="264">
        <f t="shared" si="146"/>
        <v>0</v>
      </c>
      <c r="N374" s="264">
        <f t="shared" si="146"/>
        <v>0</v>
      </c>
      <c r="O374" s="264">
        <f t="shared" si="146"/>
        <v>0</v>
      </c>
    </row>
    <row r="375" spans="2:15" ht="31.5" hidden="1" x14ac:dyDescent="0.25">
      <c r="B375" s="189" t="s">
        <v>455</v>
      </c>
      <c r="C375" s="85" t="s">
        <v>39</v>
      </c>
      <c r="D375" s="20" t="s">
        <v>128</v>
      </c>
      <c r="E375" s="102" t="s">
        <v>456</v>
      </c>
      <c r="F375" s="2">
        <v>800</v>
      </c>
      <c r="G375" s="264"/>
      <c r="H375" s="264"/>
      <c r="I375" s="264"/>
      <c r="J375" s="264"/>
      <c r="K375" s="264"/>
      <c r="L375" s="264"/>
      <c r="M375" s="264"/>
      <c r="N375" s="264"/>
      <c r="O375" s="264"/>
    </row>
    <row r="376" spans="2:15" ht="43.5" hidden="1" customHeight="1" x14ac:dyDescent="0.25">
      <c r="B376" s="189" t="s">
        <v>455</v>
      </c>
      <c r="C376" s="85" t="s">
        <v>39</v>
      </c>
      <c r="D376" s="20" t="s">
        <v>128</v>
      </c>
      <c r="E376" s="102" t="s">
        <v>456</v>
      </c>
      <c r="F376" s="2">
        <v>800</v>
      </c>
      <c r="G376" s="254"/>
      <c r="H376" s="254"/>
      <c r="I376" s="254"/>
      <c r="J376" s="254"/>
      <c r="K376" s="254"/>
      <c r="L376" s="254"/>
      <c r="M376" s="254"/>
      <c r="N376" s="254"/>
      <c r="O376" s="254"/>
    </row>
    <row r="377" spans="2:15" ht="31.5" hidden="1" x14ac:dyDescent="0.25">
      <c r="B377" s="189" t="s">
        <v>455</v>
      </c>
      <c r="C377" s="85" t="s">
        <v>39</v>
      </c>
      <c r="D377" s="20" t="s">
        <v>128</v>
      </c>
      <c r="E377" s="102" t="s">
        <v>457</v>
      </c>
      <c r="F377" s="2">
        <v>800</v>
      </c>
      <c r="G377" s="254"/>
      <c r="H377" s="254"/>
      <c r="I377" s="254"/>
      <c r="J377" s="254"/>
      <c r="K377" s="254"/>
      <c r="L377" s="254"/>
      <c r="M377" s="254"/>
      <c r="N377" s="254"/>
      <c r="O377" s="254"/>
    </row>
    <row r="378" spans="2:15" ht="15.75" x14ac:dyDescent="0.25">
      <c r="B378" s="189" t="s">
        <v>458</v>
      </c>
      <c r="C378" s="85" t="s">
        <v>39</v>
      </c>
      <c r="D378" s="20" t="s">
        <v>128</v>
      </c>
      <c r="E378" s="107" t="s">
        <v>459</v>
      </c>
      <c r="F378" s="2"/>
      <c r="G378" s="264">
        <f t="shared" ref="G378:O378" si="147">G379+G381+G383</f>
        <v>35862</v>
      </c>
      <c r="H378" s="264">
        <f t="shared" si="147"/>
        <v>0</v>
      </c>
      <c r="I378" s="264">
        <f t="shared" si="147"/>
        <v>35862</v>
      </c>
      <c r="J378" s="264">
        <f t="shared" si="147"/>
        <v>35862</v>
      </c>
      <c r="K378" s="264">
        <f t="shared" si="147"/>
        <v>0</v>
      </c>
      <c r="L378" s="264">
        <f t="shared" si="147"/>
        <v>35862</v>
      </c>
      <c r="M378" s="264">
        <f t="shared" si="147"/>
        <v>35862</v>
      </c>
      <c r="N378" s="264">
        <f t="shared" si="147"/>
        <v>0</v>
      </c>
      <c r="O378" s="264">
        <f t="shared" si="147"/>
        <v>35862</v>
      </c>
    </row>
    <row r="379" spans="2:15" ht="31.5" x14ac:dyDescent="0.25">
      <c r="B379" s="189" t="s">
        <v>460</v>
      </c>
      <c r="C379" s="85" t="s">
        <v>39</v>
      </c>
      <c r="D379" s="20" t="s">
        <v>128</v>
      </c>
      <c r="E379" s="107" t="s">
        <v>461</v>
      </c>
      <c r="F379" s="2"/>
      <c r="G379" s="264">
        <f t="shared" ref="G379:O379" si="148">G380</f>
        <v>2000</v>
      </c>
      <c r="H379" s="264">
        <f t="shared" si="148"/>
        <v>0</v>
      </c>
      <c r="I379" s="264">
        <f t="shared" si="148"/>
        <v>2000</v>
      </c>
      <c r="J379" s="264">
        <f t="shared" si="148"/>
        <v>2000</v>
      </c>
      <c r="K379" s="264">
        <f t="shared" si="148"/>
        <v>0</v>
      </c>
      <c r="L379" s="264">
        <f t="shared" si="148"/>
        <v>2000</v>
      </c>
      <c r="M379" s="264">
        <f t="shared" si="148"/>
        <v>2000</v>
      </c>
      <c r="N379" s="264">
        <f t="shared" si="148"/>
        <v>0</v>
      </c>
      <c r="O379" s="264">
        <f t="shared" si="148"/>
        <v>2000</v>
      </c>
    </row>
    <row r="380" spans="2:15" ht="47.25" x14ac:dyDescent="0.25">
      <c r="B380" s="189" t="s">
        <v>462</v>
      </c>
      <c r="C380" s="85" t="s">
        <v>39</v>
      </c>
      <c r="D380" s="20" t="s">
        <v>128</v>
      </c>
      <c r="E380" s="107" t="s">
        <v>463</v>
      </c>
      <c r="F380" s="2">
        <v>200</v>
      </c>
      <c r="G380" s="254">
        <v>2000</v>
      </c>
      <c r="H380" s="254"/>
      <c r="I380" s="254">
        <f>G380+H380</f>
        <v>2000</v>
      </c>
      <c r="J380" s="254">
        <v>2000</v>
      </c>
      <c r="K380" s="254"/>
      <c r="L380" s="254">
        <f>J380+K380</f>
        <v>2000</v>
      </c>
      <c r="M380" s="254">
        <v>2000</v>
      </c>
      <c r="N380" s="254"/>
      <c r="O380" s="254">
        <f>M380+N380</f>
        <v>2000</v>
      </c>
    </row>
    <row r="381" spans="2:15" ht="31.5" x14ac:dyDescent="0.25">
      <c r="B381" s="189" t="s">
        <v>464</v>
      </c>
      <c r="C381" s="85" t="s">
        <v>39</v>
      </c>
      <c r="D381" s="20" t="s">
        <v>128</v>
      </c>
      <c r="E381" s="107" t="s">
        <v>465</v>
      </c>
      <c r="F381" s="2"/>
      <c r="G381" s="264">
        <f t="shared" ref="G381:O381" si="149">G382</f>
        <v>26334</v>
      </c>
      <c r="H381" s="264">
        <f t="shared" si="149"/>
        <v>0</v>
      </c>
      <c r="I381" s="264">
        <f t="shared" si="149"/>
        <v>26334</v>
      </c>
      <c r="J381" s="264">
        <f t="shared" si="149"/>
        <v>26334</v>
      </c>
      <c r="K381" s="264">
        <f t="shared" si="149"/>
        <v>0</v>
      </c>
      <c r="L381" s="264">
        <f t="shared" si="149"/>
        <v>26334</v>
      </c>
      <c r="M381" s="264">
        <f t="shared" si="149"/>
        <v>26334</v>
      </c>
      <c r="N381" s="264">
        <f t="shared" si="149"/>
        <v>0</v>
      </c>
      <c r="O381" s="264">
        <f t="shared" si="149"/>
        <v>26334</v>
      </c>
    </row>
    <row r="382" spans="2:15" ht="47.25" x14ac:dyDescent="0.25">
      <c r="B382" s="189" t="s">
        <v>109</v>
      </c>
      <c r="C382" s="85" t="s">
        <v>39</v>
      </c>
      <c r="D382" s="20" t="s">
        <v>128</v>
      </c>
      <c r="E382" s="107" t="s">
        <v>466</v>
      </c>
      <c r="F382" s="2">
        <v>600</v>
      </c>
      <c r="G382" s="254">
        <v>26334</v>
      </c>
      <c r="H382" s="254"/>
      <c r="I382" s="254">
        <f>G382+H382</f>
        <v>26334</v>
      </c>
      <c r="J382" s="254">
        <v>26334</v>
      </c>
      <c r="K382" s="254"/>
      <c r="L382" s="254">
        <f>J382+K382</f>
        <v>26334</v>
      </c>
      <c r="M382" s="254">
        <v>26334</v>
      </c>
      <c r="N382" s="254"/>
      <c r="O382" s="254">
        <f>M382+N382</f>
        <v>26334</v>
      </c>
    </row>
    <row r="383" spans="2:15" ht="15.75" x14ac:dyDescent="0.25">
      <c r="B383" s="189" t="s">
        <v>467</v>
      </c>
      <c r="C383" s="85" t="s">
        <v>39</v>
      </c>
      <c r="D383" s="20" t="s">
        <v>128</v>
      </c>
      <c r="E383" s="107" t="s">
        <v>468</v>
      </c>
      <c r="F383" s="2"/>
      <c r="G383" s="264">
        <f t="shared" ref="G383:O383" si="150">G384+G385</f>
        <v>7528</v>
      </c>
      <c r="H383" s="264">
        <f t="shared" si="150"/>
        <v>0</v>
      </c>
      <c r="I383" s="264">
        <f t="shared" si="150"/>
        <v>7528</v>
      </c>
      <c r="J383" s="264">
        <f t="shared" si="150"/>
        <v>7528</v>
      </c>
      <c r="K383" s="264">
        <f t="shared" si="150"/>
        <v>0</v>
      </c>
      <c r="L383" s="264">
        <f t="shared" si="150"/>
        <v>7528</v>
      </c>
      <c r="M383" s="264">
        <f t="shared" si="150"/>
        <v>7528</v>
      </c>
      <c r="N383" s="264">
        <f t="shared" si="150"/>
        <v>0</v>
      </c>
      <c r="O383" s="264">
        <f t="shared" si="150"/>
        <v>7528</v>
      </c>
    </row>
    <row r="384" spans="2:15" ht="31.5" x14ac:dyDescent="0.25">
      <c r="B384" s="189" t="s">
        <v>469</v>
      </c>
      <c r="C384" s="85" t="s">
        <v>39</v>
      </c>
      <c r="D384" s="20" t="s">
        <v>128</v>
      </c>
      <c r="E384" s="102" t="s">
        <v>470</v>
      </c>
      <c r="F384" s="2">
        <v>200</v>
      </c>
      <c r="G384" s="254">
        <v>4220</v>
      </c>
      <c r="H384" s="254"/>
      <c r="I384" s="254">
        <f>G384+H384</f>
        <v>4220</v>
      </c>
      <c r="J384" s="254">
        <v>4220</v>
      </c>
      <c r="K384" s="254"/>
      <c r="L384" s="254">
        <f>J384+K384</f>
        <v>4220</v>
      </c>
      <c r="M384" s="254">
        <v>4220</v>
      </c>
      <c r="N384" s="254"/>
      <c r="O384" s="254">
        <f>M384+N384</f>
        <v>4220</v>
      </c>
    </row>
    <row r="385" spans="2:15" ht="31.5" x14ac:dyDescent="0.25">
      <c r="B385" s="189" t="s">
        <v>471</v>
      </c>
      <c r="C385" s="85" t="s">
        <v>39</v>
      </c>
      <c r="D385" s="20" t="s">
        <v>128</v>
      </c>
      <c r="E385" s="102" t="s">
        <v>470</v>
      </c>
      <c r="F385" s="2">
        <v>800</v>
      </c>
      <c r="G385" s="264">
        <v>3308</v>
      </c>
      <c r="H385" s="264"/>
      <c r="I385" s="264">
        <f>G385+H385</f>
        <v>3308</v>
      </c>
      <c r="J385" s="264">
        <v>3308</v>
      </c>
      <c r="K385" s="264"/>
      <c r="L385" s="264">
        <f>J385+K385</f>
        <v>3308</v>
      </c>
      <c r="M385" s="264">
        <v>3308</v>
      </c>
      <c r="N385" s="264"/>
      <c r="O385" s="264">
        <f>M385+N385</f>
        <v>3308</v>
      </c>
    </row>
    <row r="386" spans="2:15" ht="15.75" hidden="1" x14ac:dyDescent="0.25">
      <c r="B386" s="189"/>
      <c r="C386" s="85"/>
      <c r="D386" s="20"/>
      <c r="E386" s="102"/>
      <c r="F386" s="2"/>
      <c r="G386" s="254"/>
      <c r="H386" s="254"/>
      <c r="I386" s="254"/>
      <c r="J386" s="254"/>
      <c r="K386" s="254"/>
      <c r="L386" s="254"/>
      <c r="M386" s="254"/>
      <c r="N386" s="254"/>
      <c r="O386" s="254"/>
    </row>
    <row r="387" spans="2:15" ht="19.5" customHeight="1" x14ac:dyDescent="0.25">
      <c r="B387" s="189" t="s">
        <v>74</v>
      </c>
      <c r="C387" s="85" t="s">
        <v>39</v>
      </c>
      <c r="D387" s="20" t="s">
        <v>128</v>
      </c>
      <c r="E387" s="102" t="s">
        <v>93</v>
      </c>
      <c r="F387" s="2"/>
      <c r="G387" s="264">
        <f t="shared" ref="G387:O387" si="151">G392+G388</f>
        <v>73630</v>
      </c>
      <c r="H387" s="264">
        <f t="shared" si="151"/>
        <v>0</v>
      </c>
      <c r="I387" s="264">
        <f t="shared" si="151"/>
        <v>73630</v>
      </c>
      <c r="J387" s="264">
        <f t="shared" si="151"/>
        <v>75765</v>
      </c>
      <c r="K387" s="264">
        <f t="shared" si="151"/>
        <v>-2135</v>
      </c>
      <c r="L387" s="264">
        <f t="shared" si="151"/>
        <v>73630</v>
      </c>
      <c r="M387" s="264">
        <f t="shared" si="151"/>
        <v>75765</v>
      </c>
      <c r="N387" s="264">
        <f t="shared" si="151"/>
        <v>-2135</v>
      </c>
      <c r="O387" s="264">
        <f t="shared" si="151"/>
        <v>73630</v>
      </c>
    </row>
    <row r="388" spans="2:15" ht="34.5" customHeight="1" x14ac:dyDescent="0.25">
      <c r="B388" s="208" t="s">
        <v>51</v>
      </c>
      <c r="C388" s="85" t="s">
        <v>39</v>
      </c>
      <c r="D388" s="20" t="s">
        <v>128</v>
      </c>
      <c r="E388" s="102" t="s">
        <v>94</v>
      </c>
      <c r="F388" s="2"/>
      <c r="G388" s="264">
        <f t="shared" ref="G388:O388" si="152">G389+G390+G391</f>
        <v>73630</v>
      </c>
      <c r="H388" s="264">
        <f t="shared" si="152"/>
        <v>0</v>
      </c>
      <c r="I388" s="264">
        <f t="shared" si="152"/>
        <v>73630</v>
      </c>
      <c r="J388" s="264">
        <f t="shared" si="152"/>
        <v>75765</v>
      </c>
      <c r="K388" s="264">
        <f t="shared" si="152"/>
        <v>-2135</v>
      </c>
      <c r="L388" s="264">
        <f t="shared" si="152"/>
        <v>73630</v>
      </c>
      <c r="M388" s="264">
        <f t="shared" si="152"/>
        <v>75765</v>
      </c>
      <c r="N388" s="264">
        <f t="shared" si="152"/>
        <v>-2135</v>
      </c>
      <c r="O388" s="264">
        <f t="shared" si="152"/>
        <v>73630</v>
      </c>
    </row>
    <row r="389" spans="2:15" ht="63" x14ac:dyDescent="0.25">
      <c r="B389" s="208" t="s">
        <v>31</v>
      </c>
      <c r="C389" s="85" t="s">
        <v>39</v>
      </c>
      <c r="D389" s="20" t="s">
        <v>128</v>
      </c>
      <c r="E389" s="102" t="s">
        <v>95</v>
      </c>
      <c r="F389" s="2">
        <v>100</v>
      </c>
      <c r="G389" s="254">
        <v>69646</v>
      </c>
      <c r="H389" s="254"/>
      <c r="I389" s="254">
        <f>G389+H389</f>
        <v>69646</v>
      </c>
      <c r="J389" s="254">
        <v>71781</v>
      </c>
      <c r="K389" s="254">
        <v>-2135</v>
      </c>
      <c r="L389" s="254">
        <f>J389+K389</f>
        <v>69646</v>
      </c>
      <c r="M389" s="254">
        <v>71781</v>
      </c>
      <c r="N389" s="254">
        <v>-2135</v>
      </c>
      <c r="O389" s="254">
        <f>M389+N389</f>
        <v>69646</v>
      </c>
    </row>
    <row r="390" spans="2:15" ht="47.25" x14ac:dyDescent="0.25">
      <c r="B390" s="208" t="s">
        <v>33</v>
      </c>
      <c r="C390" s="85" t="s">
        <v>39</v>
      </c>
      <c r="D390" s="20" t="s">
        <v>128</v>
      </c>
      <c r="E390" s="102" t="s">
        <v>95</v>
      </c>
      <c r="F390" s="2">
        <v>200</v>
      </c>
      <c r="G390" s="254">
        <v>3950</v>
      </c>
      <c r="H390" s="254"/>
      <c r="I390" s="254">
        <f>G390+H390</f>
        <v>3950</v>
      </c>
      <c r="J390" s="254">
        <v>3950</v>
      </c>
      <c r="K390" s="254"/>
      <c r="L390" s="254">
        <f>J390+K390</f>
        <v>3950</v>
      </c>
      <c r="M390" s="254">
        <v>3950</v>
      </c>
      <c r="N390" s="254"/>
      <c r="O390" s="254">
        <f>M390+N390</f>
        <v>3950</v>
      </c>
    </row>
    <row r="391" spans="2:15" ht="31.5" x14ac:dyDescent="0.25">
      <c r="B391" s="208" t="s">
        <v>34</v>
      </c>
      <c r="C391" s="85" t="s">
        <v>39</v>
      </c>
      <c r="D391" s="20" t="s">
        <v>128</v>
      </c>
      <c r="E391" s="102" t="s">
        <v>95</v>
      </c>
      <c r="F391" s="2">
        <v>800</v>
      </c>
      <c r="G391" s="254">
        <v>34</v>
      </c>
      <c r="H391" s="254"/>
      <c r="I391" s="254">
        <f>G391+H391</f>
        <v>34</v>
      </c>
      <c r="J391" s="254">
        <v>34</v>
      </c>
      <c r="K391" s="254"/>
      <c r="L391" s="254">
        <f>J391+K391</f>
        <v>34</v>
      </c>
      <c r="M391" s="254">
        <v>34</v>
      </c>
      <c r="N391" s="254"/>
      <c r="O391" s="254">
        <f>M391+N391</f>
        <v>34</v>
      </c>
    </row>
    <row r="392" spans="2:15" ht="31.5" hidden="1" x14ac:dyDescent="0.25">
      <c r="B392" s="189" t="s">
        <v>472</v>
      </c>
      <c r="C392" s="85" t="s">
        <v>39</v>
      </c>
      <c r="D392" s="20" t="s">
        <v>128</v>
      </c>
      <c r="E392" s="107" t="s">
        <v>473</v>
      </c>
      <c r="F392" s="2"/>
      <c r="G392" s="264">
        <f t="shared" ref="G392:O392" si="153">G393</f>
        <v>0</v>
      </c>
      <c r="H392" s="264">
        <f t="shared" si="153"/>
        <v>0</v>
      </c>
      <c r="I392" s="264">
        <f t="shared" si="153"/>
        <v>0</v>
      </c>
      <c r="J392" s="264">
        <f t="shared" si="153"/>
        <v>0</v>
      </c>
      <c r="K392" s="264">
        <f t="shared" si="153"/>
        <v>0</v>
      </c>
      <c r="L392" s="264">
        <f t="shared" si="153"/>
        <v>0</v>
      </c>
      <c r="M392" s="264">
        <f t="shared" si="153"/>
        <v>0</v>
      </c>
      <c r="N392" s="264">
        <f t="shared" si="153"/>
        <v>0</v>
      </c>
      <c r="O392" s="264">
        <f t="shared" si="153"/>
        <v>0</v>
      </c>
    </row>
    <row r="393" spans="2:15" ht="39" hidden="1" customHeight="1" x14ac:dyDescent="0.25">
      <c r="B393" s="189" t="s">
        <v>474</v>
      </c>
      <c r="C393" s="85" t="s">
        <v>39</v>
      </c>
      <c r="D393" s="20" t="s">
        <v>128</v>
      </c>
      <c r="E393" s="107" t="s">
        <v>475</v>
      </c>
      <c r="F393" s="2">
        <v>500</v>
      </c>
      <c r="G393" s="254"/>
      <c r="H393" s="254"/>
      <c r="I393" s="254"/>
      <c r="J393" s="254"/>
      <c r="K393" s="254"/>
      <c r="L393" s="254"/>
      <c r="M393" s="254"/>
      <c r="N393" s="254"/>
      <c r="O393" s="254"/>
    </row>
    <row r="394" spans="2:15" ht="19.5" customHeight="1" x14ac:dyDescent="0.25">
      <c r="B394" s="189" t="s">
        <v>476</v>
      </c>
      <c r="C394" s="85" t="s">
        <v>39</v>
      </c>
      <c r="D394" s="20" t="s">
        <v>128</v>
      </c>
      <c r="E394" s="107" t="s">
        <v>477</v>
      </c>
      <c r="F394" s="2"/>
      <c r="G394" s="264">
        <f t="shared" ref="G394:O395" si="154">G395</f>
        <v>200</v>
      </c>
      <c r="H394" s="264">
        <f t="shared" si="154"/>
        <v>0</v>
      </c>
      <c r="I394" s="264">
        <f t="shared" si="154"/>
        <v>200</v>
      </c>
      <c r="J394" s="264">
        <f t="shared" si="154"/>
        <v>200</v>
      </c>
      <c r="K394" s="264">
        <f t="shared" si="154"/>
        <v>0</v>
      </c>
      <c r="L394" s="264">
        <f t="shared" si="154"/>
        <v>200</v>
      </c>
      <c r="M394" s="264">
        <f t="shared" si="154"/>
        <v>200</v>
      </c>
      <c r="N394" s="264">
        <f t="shared" si="154"/>
        <v>0</v>
      </c>
      <c r="O394" s="264">
        <f t="shared" si="154"/>
        <v>200</v>
      </c>
    </row>
    <row r="395" spans="2:15" ht="31.5" x14ac:dyDescent="0.25">
      <c r="B395" s="189" t="s">
        <v>478</v>
      </c>
      <c r="C395" s="85" t="s">
        <v>39</v>
      </c>
      <c r="D395" s="20" t="s">
        <v>128</v>
      </c>
      <c r="E395" s="107" t="s">
        <v>479</v>
      </c>
      <c r="F395" s="2"/>
      <c r="G395" s="264">
        <f t="shared" si="154"/>
        <v>200</v>
      </c>
      <c r="H395" s="264">
        <f t="shared" si="154"/>
        <v>0</v>
      </c>
      <c r="I395" s="264">
        <f t="shared" si="154"/>
        <v>200</v>
      </c>
      <c r="J395" s="264">
        <f t="shared" si="154"/>
        <v>200</v>
      </c>
      <c r="K395" s="264">
        <f t="shared" si="154"/>
        <v>0</v>
      </c>
      <c r="L395" s="264">
        <f t="shared" si="154"/>
        <v>200</v>
      </c>
      <c r="M395" s="264">
        <f t="shared" si="154"/>
        <v>200</v>
      </c>
      <c r="N395" s="264">
        <f t="shared" si="154"/>
        <v>0</v>
      </c>
      <c r="O395" s="264">
        <f t="shared" si="154"/>
        <v>200</v>
      </c>
    </row>
    <row r="396" spans="2:15" ht="15.75" x14ac:dyDescent="0.25">
      <c r="B396" s="189" t="s">
        <v>371</v>
      </c>
      <c r="C396" s="85" t="s">
        <v>39</v>
      </c>
      <c r="D396" s="20" t="s">
        <v>128</v>
      </c>
      <c r="E396" s="102" t="s">
        <v>480</v>
      </c>
      <c r="F396" s="2">
        <v>800</v>
      </c>
      <c r="G396" s="254">
        <v>200</v>
      </c>
      <c r="H396" s="254"/>
      <c r="I396" s="254">
        <f>G396+H396</f>
        <v>200</v>
      </c>
      <c r="J396" s="254">
        <v>200</v>
      </c>
      <c r="K396" s="254"/>
      <c r="L396" s="254">
        <f>J396+K396</f>
        <v>200</v>
      </c>
      <c r="M396" s="254">
        <v>200</v>
      </c>
      <c r="N396" s="254"/>
      <c r="O396" s="254">
        <f>M396+N396</f>
        <v>200</v>
      </c>
    </row>
    <row r="397" spans="2:15" ht="15.75" x14ac:dyDescent="0.25">
      <c r="B397" s="189" t="s">
        <v>481</v>
      </c>
      <c r="C397" s="85" t="s">
        <v>39</v>
      </c>
      <c r="D397" s="20" t="s">
        <v>128</v>
      </c>
      <c r="E397" s="102" t="s">
        <v>482</v>
      </c>
      <c r="F397" s="2"/>
      <c r="G397" s="264">
        <f t="shared" ref="G397:O397" si="155">G398+G403+G405</f>
        <v>167100</v>
      </c>
      <c r="H397" s="264">
        <f t="shared" si="155"/>
        <v>0</v>
      </c>
      <c r="I397" s="264">
        <f t="shared" si="155"/>
        <v>167100</v>
      </c>
      <c r="J397" s="264">
        <f t="shared" si="155"/>
        <v>155945</v>
      </c>
      <c r="K397" s="264">
        <f t="shared" si="155"/>
        <v>0</v>
      </c>
      <c r="L397" s="264">
        <f t="shared" si="155"/>
        <v>155945</v>
      </c>
      <c r="M397" s="264">
        <f t="shared" si="155"/>
        <v>155913</v>
      </c>
      <c r="N397" s="264">
        <f t="shared" si="155"/>
        <v>0</v>
      </c>
      <c r="O397" s="264">
        <f t="shared" si="155"/>
        <v>155913</v>
      </c>
    </row>
    <row r="398" spans="2:15" ht="31.5" x14ac:dyDescent="0.25">
      <c r="B398" s="189" t="s">
        <v>2133</v>
      </c>
      <c r="C398" s="85" t="s">
        <v>39</v>
      </c>
      <c r="D398" s="20" t="s">
        <v>128</v>
      </c>
      <c r="E398" s="102" t="s">
        <v>483</v>
      </c>
      <c r="F398" s="2"/>
      <c r="G398" s="264">
        <f t="shared" ref="G398:O398" si="156">G399+G401+G402+G400</f>
        <v>167100</v>
      </c>
      <c r="H398" s="264">
        <f t="shared" si="156"/>
        <v>0</v>
      </c>
      <c r="I398" s="264">
        <f t="shared" si="156"/>
        <v>167100</v>
      </c>
      <c r="J398" s="264">
        <f t="shared" si="156"/>
        <v>155945</v>
      </c>
      <c r="K398" s="264">
        <f t="shared" si="156"/>
        <v>0</v>
      </c>
      <c r="L398" s="264">
        <f t="shared" si="156"/>
        <v>155945</v>
      </c>
      <c r="M398" s="264">
        <f t="shared" si="156"/>
        <v>155913</v>
      </c>
      <c r="N398" s="264">
        <f t="shared" si="156"/>
        <v>0</v>
      </c>
      <c r="O398" s="264">
        <f t="shared" si="156"/>
        <v>155913</v>
      </c>
    </row>
    <row r="399" spans="2:15" ht="15.75" hidden="1" x14ac:dyDescent="0.25">
      <c r="B399" s="189"/>
      <c r="C399" s="84"/>
      <c r="D399" s="19"/>
      <c r="E399" s="101"/>
      <c r="F399" s="2"/>
      <c r="G399" s="264"/>
      <c r="H399" s="264"/>
      <c r="I399" s="264"/>
      <c r="J399" s="264"/>
      <c r="K399" s="264"/>
      <c r="L399" s="264"/>
      <c r="M399" s="264"/>
      <c r="N399" s="264"/>
      <c r="O399" s="264"/>
    </row>
    <row r="400" spans="2:15" ht="31.5" customHeight="1" x14ac:dyDescent="0.25">
      <c r="B400" s="189" t="s">
        <v>140</v>
      </c>
      <c r="C400" s="85" t="s">
        <v>39</v>
      </c>
      <c r="D400" s="20" t="s">
        <v>128</v>
      </c>
      <c r="E400" s="102" t="s">
        <v>484</v>
      </c>
      <c r="F400" s="2">
        <v>200</v>
      </c>
      <c r="G400" s="254">
        <v>34450</v>
      </c>
      <c r="H400" s="254"/>
      <c r="I400" s="254">
        <f>G400+H400</f>
        <v>34450</v>
      </c>
      <c r="J400" s="254">
        <v>34450</v>
      </c>
      <c r="K400" s="254"/>
      <c r="L400" s="254">
        <f>J400+K400</f>
        <v>34450</v>
      </c>
      <c r="M400" s="254">
        <v>34450</v>
      </c>
      <c r="N400" s="254"/>
      <c r="O400" s="254">
        <f>M400+N400</f>
        <v>34450</v>
      </c>
    </row>
    <row r="401" spans="2:15" ht="31.5" hidden="1" x14ac:dyDescent="0.25">
      <c r="B401" s="189" t="s">
        <v>2066</v>
      </c>
      <c r="C401" s="85" t="s">
        <v>39</v>
      </c>
      <c r="D401" s="20" t="s">
        <v>128</v>
      </c>
      <c r="E401" s="102" t="s">
        <v>2065</v>
      </c>
      <c r="F401" s="2">
        <v>200</v>
      </c>
      <c r="G401" s="254"/>
      <c r="H401" s="254"/>
      <c r="I401" s="254">
        <f>G401+H401</f>
        <v>0</v>
      </c>
      <c r="J401" s="254"/>
      <c r="K401" s="254"/>
      <c r="L401" s="254">
        <f>J401+K401</f>
        <v>0</v>
      </c>
      <c r="M401" s="254"/>
      <c r="N401" s="254"/>
      <c r="O401" s="254">
        <f>M401+N401</f>
        <v>0</v>
      </c>
    </row>
    <row r="402" spans="2:15" ht="31.5" x14ac:dyDescent="0.25">
      <c r="B402" s="189" t="s">
        <v>2067</v>
      </c>
      <c r="C402" s="85" t="s">
        <v>39</v>
      </c>
      <c r="D402" s="20" t="s">
        <v>128</v>
      </c>
      <c r="E402" s="102" t="s">
        <v>2065</v>
      </c>
      <c r="F402" s="2">
        <v>800</v>
      </c>
      <c r="G402" s="254">
        <v>132650</v>
      </c>
      <c r="H402" s="254"/>
      <c r="I402" s="254">
        <f>G402+H402</f>
        <v>132650</v>
      </c>
      <c r="J402" s="254">
        <v>121495</v>
      </c>
      <c r="K402" s="254"/>
      <c r="L402" s="254">
        <f>J402+K402</f>
        <v>121495</v>
      </c>
      <c r="M402" s="254">
        <v>121463</v>
      </c>
      <c r="N402" s="254"/>
      <c r="O402" s="254">
        <f>M402+N402</f>
        <v>121463</v>
      </c>
    </row>
    <row r="403" spans="2:15" ht="31.5" hidden="1" x14ac:dyDescent="0.25">
      <c r="B403" s="189" t="s">
        <v>485</v>
      </c>
      <c r="C403" s="85" t="s">
        <v>39</v>
      </c>
      <c r="D403" s="20" t="s">
        <v>128</v>
      </c>
      <c r="E403" s="102" t="s">
        <v>486</v>
      </c>
      <c r="F403" s="2"/>
      <c r="G403" s="264">
        <f t="shared" ref="G403:O403" si="157">G404</f>
        <v>0</v>
      </c>
      <c r="H403" s="264">
        <f t="shared" si="157"/>
        <v>0</v>
      </c>
      <c r="I403" s="264">
        <f t="shared" si="157"/>
        <v>0</v>
      </c>
      <c r="J403" s="264">
        <f t="shared" si="157"/>
        <v>0</v>
      </c>
      <c r="K403" s="264">
        <f t="shared" si="157"/>
        <v>0</v>
      </c>
      <c r="L403" s="264">
        <f t="shared" si="157"/>
        <v>0</v>
      </c>
      <c r="M403" s="264">
        <f t="shared" si="157"/>
        <v>0</v>
      </c>
      <c r="N403" s="264">
        <f t="shared" si="157"/>
        <v>0</v>
      </c>
      <c r="O403" s="264">
        <f t="shared" si="157"/>
        <v>0</v>
      </c>
    </row>
    <row r="404" spans="2:15" ht="31.5" hidden="1" x14ac:dyDescent="0.25">
      <c r="B404" s="189" t="s">
        <v>487</v>
      </c>
      <c r="C404" s="85" t="s">
        <v>39</v>
      </c>
      <c r="D404" s="20" t="s">
        <v>128</v>
      </c>
      <c r="E404" s="102" t="s">
        <v>488</v>
      </c>
      <c r="F404" s="2">
        <v>500</v>
      </c>
      <c r="G404" s="254"/>
      <c r="H404" s="254"/>
      <c r="I404" s="254"/>
      <c r="J404" s="254"/>
      <c r="K404" s="254"/>
      <c r="L404" s="254"/>
      <c r="M404" s="254"/>
      <c r="N404" s="254"/>
      <c r="O404" s="254"/>
    </row>
    <row r="405" spans="2:15" ht="47.25" hidden="1" x14ac:dyDescent="0.25">
      <c r="B405" s="189" t="s">
        <v>489</v>
      </c>
      <c r="C405" s="85" t="s">
        <v>39</v>
      </c>
      <c r="D405" s="20" t="s">
        <v>128</v>
      </c>
      <c r="E405" s="102" t="s">
        <v>490</v>
      </c>
      <c r="F405" s="2"/>
      <c r="G405" s="264">
        <f t="shared" ref="G405:O405" si="158">G406</f>
        <v>0</v>
      </c>
      <c r="H405" s="264">
        <f t="shared" si="158"/>
        <v>0</v>
      </c>
      <c r="I405" s="264">
        <f t="shared" si="158"/>
        <v>0</v>
      </c>
      <c r="J405" s="264">
        <f t="shared" si="158"/>
        <v>0</v>
      </c>
      <c r="K405" s="264">
        <f t="shared" si="158"/>
        <v>0</v>
      </c>
      <c r="L405" s="264">
        <f t="shared" si="158"/>
        <v>0</v>
      </c>
      <c r="M405" s="264">
        <f t="shared" si="158"/>
        <v>0</v>
      </c>
      <c r="N405" s="264">
        <f t="shared" si="158"/>
        <v>0</v>
      </c>
      <c r="O405" s="264">
        <f t="shared" si="158"/>
        <v>0</v>
      </c>
    </row>
    <row r="406" spans="2:15" ht="47.25" hidden="1" x14ac:dyDescent="0.25">
      <c r="B406" s="189" t="s">
        <v>491</v>
      </c>
      <c r="C406" s="85" t="s">
        <v>39</v>
      </c>
      <c r="D406" s="20" t="s">
        <v>128</v>
      </c>
      <c r="E406" s="102" t="s">
        <v>492</v>
      </c>
      <c r="F406" s="2">
        <v>400</v>
      </c>
      <c r="G406" s="254"/>
      <c r="H406" s="254"/>
      <c r="I406" s="254"/>
      <c r="J406" s="254"/>
      <c r="K406" s="254"/>
      <c r="L406" s="254"/>
      <c r="M406" s="254"/>
      <c r="N406" s="254"/>
      <c r="O406" s="254"/>
    </row>
    <row r="407" spans="2:15" ht="31.5" hidden="1" x14ac:dyDescent="0.25">
      <c r="B407" s="189" t="s">
        <v>493</v>
      </c>
      <c r="C407" s="85" t="s">
        <v>39</v>
      </c>
      <c r="D407" s="20" t="s">
        <v>128</v>
      </c>
      <c r="E407" s="102" t="s">
        <v>494</v>
      </c>
      <c r="F407" s="2"/>
      <c r="G407" s="264">
        <f t="shared" ref="G407:O407" si="159">G408+G414</f>
        <v>0</v>
      </c>
      <c r="H407" s="264">
        <f t="shared" si="159"/>
        <v>0</v>
      </c>
      <c r="I407" s="264">
        <f t="shared" si="159"/>
        <v>0</v>
      </c>
      <c r="J407" s="264">
        <f t="shared" si="159"/>
        <v>0</v>
      </c>
      <c r="K407" s="264">
        <f t="shared" si="159"/>
        <v>0</v>
      </c>
      <c r="L407" s="264">
        <f t="shared" si="159"/>
        <v>0</v>
      </c>
      <c r="M407" s="264">
        <f t="shared" si="159"/>
        <v>0</v>
      </c>
      <c r="N407" s="264">
        <f t="shared" si="159"/>
        <v>0</v>
      </c>
      <c r="O407" s="264">
        <f t="shared" si="159"/>
        <v>0</v>
      </c>
    </row>
    <row r="408" spans="2:15" ht="31.5" hidden="1" x14ac:dyDescent="0.25">
      <c r="B408" s="189" t="s">
        <v>495</v>
      </c>
      <c r="C408" s="85" t="s">
        <v>39</v>
      </c>
      <c r="D408" s="20" t="s">
        <v>128</v>
      </c>
      <c r="E408" s="102" t="s">
        <v>496</v>
      </c>
      <c r="F408" s="2"/>
      <c r="G408" s="264">
        <f t="shared" ref="G408:O408" si="160">G409+G410+G412+G413+G411</f>
        <v>0</v>
      </c>
      <c r="H408" s="264">
        <f t="shared" si="160"/>
        <v>0</v>
      </c>
      <c r="I408" s="264">
        <f t="shared" si="160"/>
        <v>0</v>
      </c>
      <c r="J408" s="264">
        <f t="shared" si="160"/>
        <v>0</v>
      </c>
      <c r="K408" s="264">
        <f t="shared" si="160"/>
        <v>0</v>
      </c>
      <c r="L408" s="264">
        <f t="shared" si="160"/>
        <v>0</v>
      </c>
      <c r="M408" s="264">
        <f t="shared" si="160"/>
        <v>0</v>
      </c>
      <c r="N408" s="264">
        <f t="shared" si="160"/>
        <v>0</v>
      </c>
      <c r="O408" s="264">
        <f t="shared" si="160"/>
        <v>0</v>
      </c>
    </row>
    <row r="409" spans="2:15" ht="47.25" hidden="1" x14ac:dyDescent="0.25">
      <c r="B409" s="189" t="s">
        <v>497</v>
      </c>
      <c r="C409" s="85" t="s">
        <v>39</v>
      </c>
      <c r="D409" s="20" t="s">
        <v>128</v>
      </c>
      <c r="E409" s="102" t="s">
        <v>498</v>
      </c>
      <c r="F409" s="2">
        <v>800</v>
      </c>
      <c r="G409" s="254"/>
      <c r="H409" s="254"/>
      <c r="I409" s="254"/>
      <c r="J409" s="254"/>
      <c r="K409" s="254"/>
      <c r="L409" s="254"/>
      <c r="M409" s="254"/>
      <c r="N409" s="254"/>
      <c r="O409" s="254"/>
    </row>
    <row r="410" spans="2:15" ht="31.5" hidden="1" x14ac:dyDescent="0.25">
      <c r="B410" s="189" t="s">
        <v>499</v>
      </c>
      <c r="C410" s="85" t="s">
        <v>39</v>
      </c>
      <c r="D410" s="20" t="s">
        <v>128</v>
      </c>
      <c r="E410" s="102" t="s">
        <v>500</v>
      </c>
      <c r="F410" s="2">
        <v>800</v>
      </c>
      <c r="G410" s="254"/>
      <c r="H410" s="254"/>
      <c r="I410" s="254"/>
      <c r="J410" s="254"/>
      <c r="K410" s="254"/>
      <c r="L410" s="254"/>
      <c r="M410" s="254"/>
      <c r="N410" s="254"/>
      <c r="O410" s="254"/>
    </row>
    <row r="411" spans="2:15" ht="47.25" hidden="1" x14ac:dyDescent="0.25">
      <c r="B411" s="189" t="s">
        <v>501</v>
      </c>
      <c r="C411" s="85" t="s">
        <v>39</v>
      </c>
      <c r="D411" s="20" t="s">
        <v>128</v>
      </c>
      <c r="E411" s="102" t="s">
        <v>500</v>
      </c>
      <c r="F411" s="2">
        <v>800</v>
      </c>
      <c r="G411" s="254"/>
      <c r="H411" s="254"/>
      <c r="I411" s="254"/>
      <c r="J411" s="254"/>
      <c r="K411" s="254"/>
      <c r="L411" s="254"/>
      <c r="M411" s="254"/>
      <c r="N411" s="254"/>
      <c r="O411" s="254"/>
    </row>
    <row r="412" spans="2:15" ht="70.5" hidden="1" customHeight="1" x14ac:dyDescent="0.25">
      <c r="B412" s="189" t="s">
        <v>502</v>
      </c>
      <c r="C412" s="85" t="s">
        <v>39</v>
      </c>
      <c r="D412" s="20" t="s">
        <v>128</v>
      </c>
      <c r="E412" s="102" t="s">
        <v>503</v>
      </c>
      <c r="F412" s="2">
        <v>800</v>
      </c>
      <c r="G412" s="254"/>
      <c r="H412" s="254"/>
      <c r="I412" s="254"/>
      <c r="J412" s="254"/>
      <c r="K412" s="254"/>
      <c r="L412" s="254"/>
      <c r="M412" s="254"/>
      <c r="N412" s="254"/>
      <c r="O412" s="254"/>
    </row>
    <row r="413" spans="2:15" ht="47.25" hidden="1" x14ac:dyDescent="0.25">
      <c r="B413" s="189" t="s">
        <v>504</v>
      </c>
      <c r="C413" s="85" t="s">
        <v>39</v>
      </c>
      <c r="D413" s="20" t="s">
        <v>128</v>
      </c>
      <c r="E413" s="102" t="s">
        <v>505</v>
      </c>
      <c r="F413" s="2">
        <v>800</v>
      </c>
      <c r="G413" s="254"/>
      <c r="H413" s="254"/>
      <c r="I413" s="254"/>
      <c r="J413" s="254"/>
      <c r="K413" s="254"/>
      <c r="L413" s="254"/>
      <c r="M413" s="254"/>
      <c r="N413" s="254"/>
      <c r="O413" s="254"/>
    </row>
    <row r="414" spans="2:15" ht="19.5" hidden="1" customHeight="1" x14ac:dyDescent="0.25">
      <c r="B414" s="189" t="s">
        <v>506</v>
      </c>
      <c r="C414" s="85" t="s">
        <v>39</v>
      </c>
      <c r="D414" s="20" t="s">
        <v>128</v>
      </c>
      <c r="E414" s="102" t="s">
        <v>507</v>
      </c>
      <c r="F414" s="2"/>
      <c r="G414" s="264">
        <f t="shared" ref="G414:O414" si="161">G415+G417+G416</f>
        <v>0</v>
      </c>
      <c r="H414" s="264">
        <f t="shared" si="161"/>
        <v>0</v>
      </c>
      <c r="I414" s="264">
        <f t="shared" si="161"/>
        <v>0</v>
      </c>
      <c r="J414" s="264">
        <f t="shared" si="161"/>
        <v>0</v>
      </c>
      <c r="K414" s="264">
        <f t="shared" si="161"/>
        <v>0</v>
      </c>
      <c r="L414" s="264">
        <f t="shared" si="161"/>
        <v>0</v>
      </c>
      <c r="M414" s="264">
        <f t="shared" si="161"/>
        <v>0</v>
      </c>
      <c r="N414" s="264">
        <f t="shared" si="161"/>
        <v>0</v>
      </c>
      <c r="O414" s="264">
        <f t="shared" si="161"/>
        <v>0</v>
      </c>
    </row>
    <row r="415" spans="2:15" ht="31.5" hidden="1" x14ac:dyDescent="0.25">
      <c r="B415" s="189" t="s">
        <v>508</v>
      </c>
      <c r="C415" s="85" t="s">
        <v>39</v>
      </c>
      <c r="D415" s="20" t="s">
        <v>128</v>
      </c>
      <c r="E415" s="102" t="s">
        <v>509</v>
      </c>
      <c r="F415" s="2">
        <v>800</v>
      </c>
      <c r="G415" s="264"/>
      <c r="H415" s="264"/>
      <c r="I415" s="264"/>
      <c r="J415" s="264"/>
      <c r="K415" s="264"/>
      <c r="L415" s="264"/>
      <c r="M415" s="264"/>
      <c r="N415" s="264"/>
      <c r="O415" s="264"/>
    </row>
    <row r="416" spans="2:15" ht="47.25" hidden="1" x14ac:dyDescent="0.25">
      <c r="B416" s="189" t="s">
        <v>510</v>
      </c>
      <c r="C416" s="3" t="s">
        <v>39</v>
      </c>
      <c r="D416" s="3" t="s">
        <v>128</v>
      </c>
      <c r="E416" s="102" t="s">
        <v>509</v>
      </c>
      <c r="F416" s="2">
        <v>800</v>
      </c>
      <c r="G416" s="254"/>
      <c r="H416" s="254"/>
      <c r="I416" s="254"/>
      <c r="J416" s="254"/>
      <c r="K416" s="254"/>
      <c r="L416" s="254"/>
      <c r="M416" s="254"/>
      <c r="N416" s="254"/>
      <c r="O416" s="254"/>
    </row>
    <row r="417" spans="2:15" ht="47.25" hidden="1" x14ac:dyDescent="0.25">
      <c r="B417" s="189" t="s">
        <v>511</v>
      </c>
      <c r="C417" s="85" t="s">
        <v>39</v>
      </c>
      <c r="D417" s="20" t="s">
        <v>128</v>
      </c>
      <c r="E417" s="102" t="s">
        <v>512</v>
      </c>
      <c r="F417" s="2">
        <v>800</v>
      </c>
      <c r="G417" s="254"/>
      <c r="H417" s="254"/>
      <c r="I417" s="254"/>
      <c r="J417" s="254"/>
      <c r="K417" s="254"/>
      <c r="L417" s="254"/>
      <c r="M417" s="254"/>
      <c r="N417" s="254"/>
      <c r="O417" s="254"/>
    </row>
    <row r="418" spans="2:15" ht="21" customHeight="1" x14ac:dyDescent="0.25">
      <c r="B418" s="189" t="s">
        <v>513</v>
      </c>
      <c r="C418" s="85" t="s">
        <v>39</v>
      </c>
      <c r="D418" s="20" t="s">
        <v>128</v>
      </c>
      <c r="E418" s="102" t="s">
        <v>514</v>
      </c>
      <c r="F418" s="2"/>
      <c r="G418" s="264">
        <f t="shared" ref="G418:O418" si="162">G419+G425+G432</f>
        <v>40000</v>
      </c>
      <c r="H418" s="264">
        <f t="shared" si="162"/>
        <v>0</v>
      </c>
      <c r="I418" s="264">
        <f t="shared" si="162"/>
        <v>40000</v>
      </c>
      <c r="J418" s="264">
        <f t="shared" si="162"/>
        <v>40000</v>
      </c>
      <c r="K418" s="264">
        <f t="shared" si="162"/>
        <v>0</v>
      </c>
      <c r="L418" s="264">
        <f t="shared" si="162"/>
        <v>40000</v>
      </c>
      <c r="M418" s="264">
        <f t="shared" si="162"/>
        <v>40000</v>
      </c>
      <c r="N418" s="264">
        <f t="shared" si="162"/>
        <v>0</v>
      </c>
      <c r="O418" s="264">
        <f t="shared" si="162"/>
        <v>40000</v>
      </c>
    </row>
    <row r="419" spans="2:15" ht="15.75" hidden="1" x14ac:dyDescent="0.25">
      <c r="B419" s="189" t="s">
        <v>515</v>
      </c>
      <c r="C419" s="85" t="s">
        <v>39</v>
      </c>
      <c r="D419" s="20" t="s">
        <v>128</v>
      </c>
      <c r="E419" s="117" t="s">
        <v>516</v>
      </c>
      <c r="F419" s="2"/>
      <c r="G419" s="264">
        <f t="shared" ref="G419:O419" si="163">G420+G421+G423+G424+G422</f>
        <v>0</v>
      </c>
      <c r="H419" s="264">
        <f t="shared" si="163"/>
        <v>0</v>
      </c>
      <c r="I419" s="264">
        <f t="shared" si="163"/>
        <v>0</v>
      </c>
      <c r="J419" s="264">
        <f t="shared" si="163"/>
        <v>0</v>
      </c>
      <c r="K419" s="264">
        <f t="shared" si="163"/>
        <v>0</v>
      </c>
      <c r="L419" s="264">
        <f t="shared" si="163"/>
        <v>0</v>
      </c>
      <c r="M419" s="264">
        <f t="shared" si="163"/>
        <v>0</v>
      </c>
      <c r="N419" s="264">
        <f t="shared" si="163"/>
        <v>0</v>
      </c>
      <c r="O419" s="264">
        <f t="shared" si="163"/>
        <v>0</v>
      </c>
    </row>
    <row r="420" spans="2:15" ht="39" hidden="1" customHeight="1" x14ac:dyDescent="0.25">
      <c r="B420" s="189" t="s">
        <v>517</v>
      </c>
      <c r="C420" s="85" t="s">
        <v>39</v>
      </c>
      <c r="D420" s="20" t="s">
        <v>128</v>
      </c>
      <c r="E420" s="117" t="s">
        <v>518</v>
      </c>
      <c r="F420" s="2">
        <v>800</v>
      </c>
      <c r="G420" s="254"/>
      <c r="H420" s="254"/>
      <c r="I420" s="254"/>
      <c r="J420" s="254"/>
      <c r="K420" s="254"/>
      <c r="L420" s="254"/>
      <c r="M420" s="254"/>
      <c r="N420" s="254"/>
      <c r="O420" s="254"/>
    </row>
    <row r="421" spans="2:15" ht="47.25" hidden="1" x14ac:dyDescent="0.25">
      <c r="B421" s="189" t="s">
        <v>519</v>
      </c>
      <c r="C421" s="85" t="s">
        <v>39</v>
      </c>
      <c r="D421" s="20" t="s">
        <v>128</v>
      </c>
      <c r="E421" s="102" t="s">
        <v>520</v>
      </c>
      <c r="F421" s="2">
        <v>800</v>
      </c>
      <c r="G421" s="254"/>
      <c r="H421" s="254"/>
      <c r="I421" s="254"/>
      <c r="J421" s="254"/>
      <c r="K421" s="254"/>
      <c r="L421" s="254"/>
      <c r="M421" s="254"/>
      <c r="N421" s="254"/>
      <c r="O421" s="254"/>
    </row>
    <row r="422" spans="2:15" ht="69" hidden="1" customHeight="1" x14ac:dyDescent="0.25">
      <c r="B422" s="189" t="s">
        <v>521</v>
      </c>
      <c r="C422" s="85" t="s">
        <v>39</v>
      </c>
      <c r="D422" s="20" t="s">
        <v>128</v>
      </c>
      <c r="E422" s="102" t="s">
        <v>520</v>
      </c>
      <c r="F422" s="2">
        <v>800</v>
      </c>
      <c r="G422" s="254"/>
      <c r="H422" s="254"/>
      <c r="I422" s="254"/>
      <c r="J422" s="254"/>
      <c r="K422" s="254"/>
      <c r="L422" s="254"/>
      <c r="M422" s="254"/>
      <c r="N422" s="254"/>
      <c r="O422" s="254"/>
    </row>
    <row r="423" spans="2:15" ht="31.5" hidden="1" x14ac:dyDescent="0.25">
      <c r="B423" s="189" t="s">
        <v>517</v>
      </c>
      <c r="C423" s="85" t="s">
        <v>39</v>
      </c>
      <c r="D423" s="20" t="s">
        <v>128</v>
      </c>
      <c r="E423" s="102" t="s">
        <v>522</v>
      </c>
      <c r="F423" s="2">
        <v>800</v>
      </c>
      <c r="G423" s="254"/>
      <c r="H423" s="254"/>
      <c r="I423" s="254"/>
      <c r="J423" s="254"/>
      <c r="K423" s="254"/>
      <c r="L423" s="254"/>
      <c r="M423" s="254"/>
      <c r="N423" s="254"/>
      <c r="O423" s="254"/>
    </row>
    <row r="424" spans="2:15" ht="47.25" hidden="1" x14ac:dyDescent="0.25">
      <c r="B424" s="189" t="s">
        <v>521</v>
      </c>
      <c r="C424" s="85" t="s">
        <v>39</v>
      </c>
      <c r="D424" s="20" t="s">
        <v>128</v>
      </c>
      <c r="E424" s="102" t="s">
        <v>523</v>
      </c>
      <c r="F424" s="2">
        <v>800</v>
      </c>
      <c r="G424" s="254"/>
      <c r="H424" s="254"/>
      <c r="I424" s="254"/>
      <c r="J424" s="254"/>
      <c r="K424" s="254"/>
      <c r="L424" s="254"/>
      <c r="M424" s="254"/>
      <c r="N424" s="254"/>
      <c r="O424" s="254"/>
    </row>
    <row r="425" spans="2:15" ht="31.5" hidden="1" x14ac:dyDescent="0.25">
      <c r="B425" s="189" t="s">
        <v>524</v>
      </c>
      <c r="C425" s="85" t="s">
        <v>39</v>
      </c>
      <c r="D425" s="20" t="s">
        <v>128</v>
      </c>
      <c r="E425" s="102" t="s">
        <v>525</v>
      </c>
      <c r="F425" s="2"/>
      <c r="G425" s="264">
        <f t="shared" ref="G425:O425" si="164">G426+G427+G430+G431+G428+G429</f>
        <v>0</v>
      </c>
      <c r="H425" s="264">
        <f t="shared" si="164"/>
        <v>0</v>
      </c>
      <c r="I425" s="264">
        <f t="shared" si="164"/>
        <v>0</v>
      </c>
      <c r="J425" s="264">
        <f t="shared" si="164"/>
        <v>0</v>
      </c>
      <c r="K425" s="264">
        <f t="shared" si="164"/>
        <v>0</v>
      </c>
      <c r="L425" s="264">
        <f t="shared" si="164"/>
        <v>0</v>
      </c>
      <c r="M425" s="264">
        <f t="shared" si="164"/>
        <v>0</v>
      </c>
      <c r="N425" s="264">
        <f t="shared" si="164"/>
        <v>0</v>
      </c>
      <c r="O425" s="264">
        <f t="shared" si="164"/>
        <v>0</v>
      </c>
    </row>
    <row r="426" spans="2:15" ht="31.5" hidden="1" x14ac:dyDescent="0.25">
      <c r="B426" s="189" t="s">
        <v>526</v>
      </c>
      <c r="C426" s="85" t="s">
        <v>39</v>
      </c>
      <c r="D426" s="20" t="s">
        <v>128</v>
      </c>
      <c r="E426" s="102" t="s">
        <v>527</v>
      </c>
      <c r="F426" s="2">
        <v>800</v>
      </c>
      <c r="G426" s="264"/>
      <c r="H426" s="264"/>
      <c r="I426" s="264"/>
      <c r="J426" s="264"/>
      <c r="K426" s="264"/>
      <c r="L426" s="264"/>
      <c r="M426" s="264"/>
      <c r="N426" s="264"/>
      <c r="O426" s="264"/>
    </row>
    <row r="427" spans="2:15" ht="47.25" hidden="1" x14ac:dyDescent="0.25">
      <c r="B427" s="189" t="s">
        <v>528</v>
      </c>
      <c r="C427" s="85" t="s">
        <v>39</v>
      </c>
      <c r="D427" s="20" t="s">
        <v>128</v>
      </c>
      <c r="E427" s="107" t="s">
        <v>529</v>
      </c>
      <c r="F427" s="2">
        <v>800</v>
      </c>
      <c r="G427" s="264"/>
      <c r="H427" s="264"/>
      <c r="I427" s="264"/>
      <c r="J427" s="264"/>
      <c r="K427" s="264"/>
      <c r="L427" s="264"/>
      <c r="M427" s="264"/>
      <c r="N427" s="264"/>
      <c r="O427" s="264"/>
    </row>
    <row r="428" spans="2:15" ht="31.5" hidden="1" x14ac:dyDescent="0.25">
      <c r="B428" s="189" t="s">
        <v>530</v>
      </c>
      <c r="C428" s="85" t="s">
        <v>39</v>
      </c>
      <c r="D428" s="20" t="s">
        <v>128</v>
      </c>
      <c r="E428" s="102" t="s">
        <v>527</v>
      </c>
      <c r="F428" s="2">
        <v>800</v>
      </c>
      <c r="G428" s="254"/>
      <c r="H428" s="254"/>
      <c r="I428" s="254"/>
      <c r="J428" s="254"/>
      <c r="K428" s="254"/>
      <c r="L428" s="254"/>
      <c r="M428" s="254"/>
      <c r="N428" s="254"/>
      <c r="O428" s="254"/>
    </row>
    <row r="429" spans="2:15" ht="47.25" hidden="1" x14ac:dyDescent="0.25">
      <c r="B429" s="189" t="s">
        <v>528</v>
      </c>
      <c r="C429" s="85" t="s">
        <v>39</v>
      </c>
      <c r="D429" s="20" t="s">
        <v>128</v>
      </c>
      <c r="E429" s="102" t="s">
        <v>529</v>
      </c>
      <c r="F429" s="2">
        <v>800</v>
      </c>
      <c r="G429" s="254"/>
      <c r="H429" s="254"/>
      <c r="I429" s="254"/>
      <c r="J429" s="254"/>
      <c r="K429" s="254"/>
      <c r="L429" s="254"/>
      <c r="M429" s="254"/>
      <c r="N429" s="254"/>
      <c r="O429" s="254"/>
    </row>
    <row r="430" spans="2:15" ht="31.5" hidden="1" x14ac:dyDescent="0.25">
      <c r="B430" s="189" t="s">
        <v>526</v>
      </c>
      <c r="C430" s="85" t="s">
        <v>39</v>
      </c>
      <c r="D430" s="20" t="s">
        <v>128</v>
      </c>
      <c r="E430" s="102" t="s">
        <v>531</v>
      </c>
      <c r="F430" s="2">
        <v>800</v>
      </c>
      <c r="G430" s="254"/>
      <c r="H430" s="254"/>
      <c r="I430" s="254"/>
      <c r="J430" s="254"/>
      <c r="K430" s="254"/>
      <c r="L430" s="254"/>
      <c r="M430" s="254"/>
      <c r="N430" s="254"/>
      <c r="O430" s="254"/>
    </row>
    <row r="431" spans="2:15" ht="47.25" hidden="1" x14ac:dyDescent="0.25">
      <c r="B431" s="189" t="s">
        <v>528</v>
      </c>
      <c r="C431" s="85" t="s">
        <v>39</v>
      </c>
      <c r="D431" s="20" t="s">
        <v>128</v>
      </c>
      <c r="E431" s="102" t="s">
        <v>532</v>
      </c>
      <c r="F431" s="2">
        <v>800</v>
      </c>
      <c r="G431" s="254"/>
      <c r="H431" s="254"/>
      <c r="I431" s="254"/>
      <c r="J431" s="254"/>
      <c r="K431" s="254"/>
      <c r="L431" s="254"/>
      <c r="M431" s="254"/>
      <c r="N431" s="254"/>
      <c r="O431" s="254"/>
    </row>
    <row r="432" spans="2:15" ht="15.75" x14ac:dyDescent="0.25">
      <c r="B432" s="189" t="s">
        <v>533</v>
      </c>
      <c r="C432" s="85" t="s">
        <v>39</v>
      </c>
      <c r="D432" s="20" t="s">
        <v>128</v>
      </c>
      <c r="E432" s="102" t="s">
        <v>534</v>
      </c>
      <c r="F432" s="2"/>
      <c r="G432" s="264">
        <f t="shared" ref="G432:O432" si="165">G433+G434</f>
        <v>40000</v>
      </c>
      <c r="H432" s="264">
        <f t="shared" si="165"/>
        <v>0</v>
      </c>
      <c r="I432" s="264">
        <f t="shared" si="165"/>
        <v>40000</v>
      </c>
      <c r="J432" s="264">
        <f t="shared" si="165"/>
        <v>40000</v>
      </c>
      <c r="K432" s="264">
        <f t="shared" si="165"/>
        <v>0</v>
      </c>
      <c r="L432" s="264">
        <f t="shared" si="165"/>
        <v>40000</v>
      </c>
      <c r="M432" s="264">
        <f t="shared" si="165"/>
        <v>40000</v>
      </c>
      <c r="N432" s="264">
        <f t="shared" si="165"/>
        <v>0</v>
      </c>
      <c r="O432" s="264">
        <f t="shared" si="165"/>
        <v>40000</v>
      </c>
    </row>
    <row r="433" spans="2:15" ht="21.75" customHeight="1" x14ac:dyDescent="0.25">
      <c r="B433" s="189" t="s">
        <v>535</v>
      </c>
      <c r="C433" s="85" t="s">
        <v>39</v>
      </c>
      <c r="D433" s="20" t="s">
        <v>128</v>
      </c>
      <c r="E433" s="102" t="s">
        <v>536</v>
      </c>
      <c r="F433" s="2">
        <v>800</v>
      </c>
      <c r="G433" s="254">
        <v>40000</v>
      </c>
      <c r="H433" s="254"/>
      <c r="I433" s="254">
        <f>G433+H433</f>
        <v>40000</v>
      </c>
      <c r="J433" s="254">
        <v>40000</v>
      </c>
      <c r="K433" s="254"/>
      <c r="L433" s="254">
        <f>J433+K433</f>
        <v>40000</v>
      </c>
      <c r="M433" s="254">
        <v>40000</v>
      </c>
      <c r="N433" s="254"/>
      <c r="O433" s="254">
        <f>M433+N433</f>
        <v>40000</v>
      </c>
    </row>
    <row r="434" spans="2:15" ht="15.75" hidden="1" x14ac:dyDescent="0.25">
      <c r="B434" s="189" t="s">
        <v>2205</v>
      </c>
      <c r="C434" s="85" t="s">
        <v>39</v>
      </c>
      <c r="D434" s="20" t="s">
        <v>128</v>
      </c>
      <c r="E434" s="102" t="s">
        <v>537</v>
      </c>
      <c r="F434" s="2">
        <v>800</v>
      </c>
      <c r="G434" s="254"/>
      <c r="H434" s="254"/>
      <c r="I434" s="254"/>
      <c r="J434" s="254"/>
      <c r="K434" s="254"/>
      <c r="L434" s="254"/>
      <c r="M434" s="254"/>
      <c r="N434" s="254"/>
      <c r="O434" s="254"/>
    </row>
    <row r="435" spans="2:15" ht="20.25" customHeight="1" x14ac:dyDescent="0.25">
      <c r="B435" s="189" t="s">
        <v>538</v>
      </c>
      <c r="C435" s="85" t="s">
        <v>39</v>
      </c>
      <c r="D435" s="20" t="s">
        <v>128</v>
      </c>
      <c r="E435" s="102" t="s">
        <v>539</v>
      </c>
      <c r="F435" s="2"/>
      <c r="G435" s="264">
        <f t="shared" ref="G435:O435" si="166">G436+G439+G442+G446+G451+G455</f>
        <v>650</v>
      </c>
      <c r="H435" s="264">
        <f t="shared" si="166"/>
        <v>0</v>
      </c>
      <c r="I435" s="264">
        <f t="shared" si="166"/>
        <v>650</v>
      </c>
      <c r="J435" s="264">
        <f t="shared" si="166"/>
        <v>650</v>
      </c>
      <c r="K435" s="264">
        <f t="shared" si="166"/>
        <v>0</v>
      </c>
      <c r="L435" s="264">
        <f t="shared" si="166"/>
        <v>650</v>
      </c>
      <c r="M435" s="264">
        <f t="shared" si="166"/>
        <v>650</v>
      </c>
      <c r="N435" s="264">
        <f t="shared" si="166"/>
        <v>0</v>
      </c>
      <c r="O435" s="264">
        <f t="shared" si="166"/>
        <v>650</v>
      </c>
    </row>
    <row r="436" spans="2:15" ht="15.75" hidden="1" x14ac:dyDescent="0.25">
      <c r="B436" s="189" t="s">
        <v>540</v>
      </c>
      <c r="C436" s="85" t="s">
        <v>39</v>
      </c>
      <c r="D436" s="20" t="s">
        <v>128</v>
      </c>
      <c r="E436" s="102" t="s">
        <v>541</v>
      </c>
      <c r="F436" s="2"/>
      <c r="G436" s="264">
        <f t="shared" ref="G436:O436" si="167">G437+G438</f>
        <v>0</v>
      </c>
      <c r="H436" s="264">
        <f t="shared" si="167"/>
        <v>0</v>
      </c>
      <c r="I436" s="264">
        <f t="shared" si="167"/>
        <v>0</v>
      </c>
      <c r="J436" s="264">
        <f t="shared" si="167"/>
        <v>0</v>
      </c>
      <c r="K436" s="264">
        <f t="shared" si="167"/>
        <v>0</v>
      </c>
      <c r="L436" s="264">
        <f t="shared" si="167"/>
        <v>0</v>
      </c>
      <c r="M436" s="264">
        <f t="shared" si="167"/>
        <v>0</v>
      </c>
      <c r="N436" s="264">
        <f t="shared" si="167"/>
        <v>0</v>
      </c>
      <c r="O436" s="264">
        <f t="shared" si="167"/>
        <v>0</v>
      </c>
    </row>
    <row r="437" spans="2:15" ht="15.75" hidden="1" x14ac:dyDescent="0.25">
      <c r="B437" s="189" t="s">
        <v>542</v>
      </c>
      <c r="C437" s="85" t="s">
        <v>39</v>
      </c>
      <c r="D437" s="20" t="s">
        <v>128</v>
      </c>
      <c r="E437" s="102" t="s">
        <v>543</v>
      </c>
      <c r="F437" s="2">
        <v>800</v>
      </c>
      <c r="G437" s="254"/>
      <c r="H437" s="254"/>
      <c r="I437" s="254"/>
      <c r="J437" s="254"/>
      <c r="K437" s="254"/>
      <c r="L437" s="254"/>
      <c r="M437" s="254"/>
      <c r="N437" s="254"/>
      <c r="O437" s="254"/>
    </row>
    <row r="438" spans="2:15" ht="15.75" hidden="1" x14ac:dyDescent="0.25">
      <c r="B438" s="189" t="s">
        <v>542</v>
      </c>
      <c r="C438" s="85" t="s">
        <v>39</v>
      </c>
      <c r="D438" s="20" t="s">
        <v>128</v>
      </c>
      <c r="E438" s="102" t="s">
        <v>544</v>
      </c>
      <c r="F438" s="2">
        <v>800</v>
      </c>
      <c r="G438" s="254"/>
      <c r="H438" s="254"/>
      <c r="I438" s="254"/>
      <c r="J438" s="254"/>
      <c r="K438" s="254"/>
      <c r="L438" s="254"/>
      <c r="M438" s="254"/>
      <c r="N438" s="254"/>
      <c r="O438" s="254"/>
    </row>
    <row r="439" spans="2:15" ht="15.75" hidden="1" x14ac:dyDescent="0.25">
      <c r="B439" s="189" t="s">
        <v>545</v>
      </c>
      <c r="C439" s="85" t="s">
        <v>39</v>
      </c>
      <c r="D439" s="20" t="s">
        <v>128</v>
      </c>
      <c r="E439" s="102" t="s">
        <v>546</v>
      </c>
      <c r="F439" s="2"/>
      <c r="G439" s="264">
        <f t="shared" ref="G439:O439" si="168">G440+G441</f>
        <v>0</v>
      </c>
      <c r="H439" s="264">
        <f t="shared" si="168"/>
        <v>0</v>
      </c>
      <c r="I439" s="264">
        <f t="shared" si="168"/>
        <v>0</v>
      </c>
      <c r="J439" s="264">
        <f t="shared" si="168"/>
        <v>0</v>
      </c>
      <c r="K439" s="264">
        <f t="shared" si="168"/>
        <v>0</v>
      </c>
      <c r="L439" s="264">
        <f t="shared" si="168"/>
        <v>0</v>
      </c>
      <c r="M439" s="264">
        <f t="shared" si="168"/>
        <v>0</v>
      </c>
      <c r="N439" s="264">
        <f t="shared" si="168"/>
        <v>0</v>
      </c>
      <c r="O439" s="264">
        <f t="shared" si="168"/>
        <v>0</v>
      </c>
    </row>
    <row r="440" spans="2:15" ht="15.75" hidden="1" x14ac:dyDescent="0.25">
      <c r="B440" s="189" t="s">
        <v>547</v>
      </c>
      <c r="C440" s="85" t="s">
        <v>39</v>
      </c>
      <c r="D440" s="20" t="s">
        <v>128</v>
      </c>
      <c r="E440" s="102" t="s">
        <v>548</v>
      </c>
      <c r="F440" s="2">
        <v>800</v>
      </c>
      <c r="G440" s="254"/>
      <c r="H440" s="254"/>
      <c r="I440" s="254"/>
      <c r="J440" s="254"/>
      <c r="K440" s="254"/>
      <c r="L440" s="254"/>
      <c r="M440" s="254"/>
      <c r="N440" s="254"/>
      <c r="O440" s="254"/>
    </row>
    <row r="441" spans="2:15" ht="15.75" hidden="1" x14ac:dyDescent="0.25">
      <c r="B441" s="189" t="s">
        <v>547</v>
      </c>
      <c r="C441" s="85" t="s">
        <v>39</v>
      </c>
      <c r="D441" s="20" t="s">
        <v>128</v>
      </c>
      <c r="E441" s="102" t="s">
        <v>549</v>
      </c>
      <c r="F441" s="2">
        <v>800</v>
      </c>
      <c r="G441" s="254"/>
      <c r="H441" s="254"/>
      <c r="I441" s="254"/>
      <c r="J441" s="254"/>
      <c r="K441" s="254"/>
      <c r="L441" s="254"/>
      <c r="M441" s="254"/>
      <c r="N441" s="254"/>
      <c r="O441" s="254"/>
    </row>
    <row r="442" spans="2:15" ht="31.5" hidden="1" x14ac:dyDescent="0.25">
      <c r="B442" s="189" t="s">
        <v>550</v>
      </c>
      <c r="C442" s="85" t="s">
        <v>39</v>
      </c>
      <c r="D442" s="20" t="s">
        <v>128</v>
      </c>
      <c r="E442" s="102" t="s">
        <v>551</v>
      </c>
      <c r="F442" s="2"/>
      <c r="G442" s="264">
        <f t="shared" ref="G442:O442" si="169">G443+G445+G444</f>
        <v>0</v>
      </c>
      <c r="H442" s="264">
        <f t="shared" si="169"/>
        <v>0</v>
      </c>
      <c r="I442" s="264">
        <f t="shared" si="169"/>
        <v>0</v>
      </c>
      <c r="J442" s="264">
        <f t="shared" si="169"/>
        <v>0</v>
      </c>
      <c r="K442" s="264">
        <f t="shared" si="169"/>
        <v>0</v>
      </c>
      <c r="L442" s="264">
        <f t="shared" si="169"/>
        <v>0</v>
      </c>
      <c r="M442" s="264">
        <f t="shared" si="169"/>
        <v>0</v>
      </c>
      <c r="N442" s="264">
        <f t="shared" si="169"/>
        <v>0</v>
      </c>
      <c r="O442" s="264">
        <f t="shared" si="169"/>
        <v>0</v>
      </c>
    </row>
    <row r="443" spans="2:15" ht="47.25" hidden="1" x14ac:dyDescent="0.25">
      <c r="B443" s="189" t="s">
        <v>552</v>
      </c>
      <c r="C443" s="85" t="s">
        <v>39</v>
      </c>
      <c r="D443" s="20" t="s">
        <v>128</v>
      </c>
      <c r="E443" s="102" t="s">
        <v>553</v>
      </c>
      <c r="F443" s="2">
        <v>800</v>
      </c>
      <c r="G443" s="264"/>
      <c r="H443" s="264"/>
      <c r="I443" s="264"/>
      <c r="J443" s="264"/>
      <c r="K443" s="264"/>
      <c r="L443" s="264"/>
      <c r="M443" s="264"/>
      <c r="N443" s="264"/>
      <c r="O443" s="264"/>
    </row>
    <row r="444" spans="2:15" ht="66.75" hidden="1" customHeight="1" x14ac:dyDescent="0.25">
      <c r="B444" s="189" t="s">
        <v>554</v>
      </c>
      <c r="C444" s="85" t="s">
        <v>39</v>
      </c>
      <c r="D444" s="20" t="s">
        <v>128</v>
      </c>
      <c r="E444" s="102" t="s">
        <v>553</v>
      </c>
      <c r="F444" s="2">
        <v>800</v>
      </c>
      <c r="G444" s="254"/>
      <c r="H444" s="254"/>
      <c r="I444" s="254"/>
      <c r="J444" s="254"/>
      <c r="K444" s="254"/>
      <c r="L444" s="254"/>
      <c r="M444" s="254"/>
      <c r="N444" s="254"/>
      <c r="O444" s="254"/>
    </row>
    <row r="445" spans="2:15" ht="76.5" hidden="1" customHeight="1" x14ac:dyDescent="0.25">
      <c r="B445" s="189" t="s">
        <v>554</v>
      </c>
      <c r="C445" s="85" t="s">
        <v>39</v>
      </c>
      <c r="D445" s="20" t="s">
        <v>128</v>
      </c>
      <c r="E445" s="102" t="s">
        <v>555</v>
      </c>
      <c r="F445" s="2">
        <v>800</v>
      </c>
      <c r="G445" s="254"/>
      <c r="H445" s="254"/>
      <c r="I445" s="254"/>
      <c r="J445" s="254"/>
      <c r="K445" s="254"/>
      <c r="L445" s="254"/>
      <c r="M445" s="254"/>
      <c r="N445" s="254"/>
      <c r="O445" s="254"/>
    </row>
    <row r="446" spans="2:15" ht="47.25" hidden="1" x14ac:dyDescent="0.25">
      <c r="B446" s="189" t="s">
        <v>556</v>
      </c>
      <c r="C446" s="85" t="s">
        <v>39</v>
      </c>
      <c r="D446" s="20" t="s">
        <v>128</v>
      </c>
      <c r="E446" s="102" t="s">
        <v>557</v>
      </c>
      <c r="F446" s="2"/>
      <c r="G446" s="264">
        <f t="shared" ref="G446:O446" si="170">G448+G450+G447+G449</f>
        <v>0</v>
      </c>
      <c r="H446" s="264">
        <f t="shared" si="170"/>
        <v>0</v>
      </c>
      <c r="I446" s="264">
        <f t="shared" si="170"/>
        <v>0</v>
      </c>
      <c r="J446" s="264">
        <f t="shared" si="170"/>
        <v>0</v>
      </c>
      <c r="K446" s="264">
        <f t="shared" si="170"/>
        <v>0</v>
      </c>
      <c r="L446" s="264">
        <f t="shared" si="170"/>
        <v>0</v>
      </c>
      <c r="M446" s="264">
        <f t="shared" si="170"/>
        <v>0</v>
      </c>
      <c r="N446" s="264">
        <f t="shared" si="170"/>
        <v>0</v>
      </c>
      <c r="O446" s="264">
        <f t="shared" si="170"/>
        <v>0</v>
      </c>
    </row>
    <row r="447" spans="2:15" ht="47.25" hidden="1" x14ac:dyDescent="0.25">
      <c r="B447" s="189" t="s">
        <v>558</v>
      </c>
      <c r="C447" s="85" t="s">
        <v>39</v>
      </c>
      <c r="D447" s="20" t="s">
        <v>128</v>
      </c>
      <c r="E447" s="102" t="s">
        <v>559</v>
      </c>
      <c r="F447" s="2">
        <v>800</v>
      </c>
      <c r="G447" s="264"/>
      <c r="H447" s="264"/>
      <c r="I447" s="264"/>
      <c r="J447" s="264"/>
      <c r="K447" s="264"/>
      <c r="L447" s="264"/>
      <c r="M447" s="264"/>
      <c r="N447" s="264"/>
      <c r="O447" s="264"/>
    </row>
    <row r="448" spans="2:15" ht="47.25" hidden="1" x14ac:dyDescent="0.25">
      <c r="B448" s="189" t="s">
        <v>560</v>
      </c>
      <c r="C448" s="85" t="s">
        <v>39</v>
      </c>
      <c r="D448" s="20" t="s">
        <v>128</v>
      </c>
      <c r="E448" s="102" t="s">
        <v>561</v>
      </c>
      <c r="F448" s="2">
        <v>800</v>
      </c>
      <c r="G448" s="264"/>
      <c r="H448" s="264"/>
      <c r="I448" s="264"/>
      <c r="J448" s="264"/>
      <c r="K448" s="264"/>
      <c r="L448" s="264"/>
      <c r="M448" s="264"/>
      <c r="N448" s="264"/>
      <c r="O448" s="264"/>
    </row>
    <row r="449" spans="2:15" ht="47.25" hidden="1" x14ac:dyDescent="0.25">
      <c r="B449" s="189" t="s">
        <v>562</v>
      </c>
      <c r="C449" s="85" t="s">
        <v>39</v>
      </c>
      <c r="D449" s="20" t="s">
        <v>128</v>
      </c>
      <c r="E449" s="102" t="s">
        <v>563</v>
      </c>
      <c r="F449" s="2">
        <v>800</v>
      </c>
      <c r="G449" s="254"/>
      <c r="H449" s="254"/>
      <c r="I449" s="254"/>
      <c r="J449" s="254"/>
      <c r="K449" s="254"/>
      <c r="L449" s="254"/>
      <c r="M449" s="254"/>
      <c r="N449" s="254"/>
      <c r="O449" s="254"/>
    </row>
    <row r="450" spans="2:15" ht="47.25" hidden="1" x14ac:dyDescent="0.25">
      <c r="B450" s="189" t="s">
        <v>560</v>
      </c>
      <c r="C450" s="85" t="s">
        <v>39</v>
      </c>
      <c r="D450" s="20" t="s">
        <v>128</v>
      </c>
      <c r="E450" s="102" t="s">
        <v>564</v>
      </c>
      <c r="F450" s="2">
        <v>800</v>
      </c>
      <c r="G450" s="254"/>
      <c r="H450" s="254"/>
      <c r="I450" s="254"/>
      <c r="J450" s="254"/>
      <c r="K450" s="254"/>
      <c r="L450" s="254"/>
      <c r="M450" s="254"/>
      <c r="N450" s="254"/>
      <c r="O450" s="254"/>
    </row>
    <row r="451" spans="2:15" ht="20.25" customHeight="1" x14ac:dyDescent="0.25">
      <c r="B451" s="189" t="s">
        <v>565</v>
      </c>
      <c r="C451" s="85" t="s">
        <v>39</v>
      </c>
      <c r="D451" s="20" t="s">
        <v>128</v>
      </c>
      <c r="E451" s="102" t="s">
        <v>566</v>
      </c>
      <c r="F451" s="2"/>
      <c r="G451" s="264">
        <f t="shared" ref="G451:O451" si="171">G452+G453+G454</f>
        <v>650</v>
      </c>
      <c r="H451" s="264">
        <f t="shared" si="171"/>
        <v>0</v>
      </c>
      <c r="I451" s="264">
        <f t="shared" si="171"/>
        <v>650</v>
      </c>
      <c r="J451" s="264">
        <f t="shared" si="171"/>
        <v>650</v>
      </c>
      <c r="K451" s="264">
        <f t="shared" si="171"/>
        <v>0</v>
      </c>
      <c r="L451" s="264">
        <f t="shared" si="171"/>
        <v>650</v>
      </c>
      <c r="M451" s="264">
        <f t="shared" si="171"/>
        <v>650</v>
      </c>
      <c r="N451" s="264">
        <f t="shared" si="171"/>
        <v>0</v>
      </c>
      <c r="O451" s="264">
        <f t="shared" si="171"/>
        <v>650</v>
      </c>
    </row>
    <row r="452" spans="2:15" ht="15.75" x14ac:dyDescent="0.25">
      <c r="B452" s="189" t="s">
        <v>567</v>
      </c>
      <c r="C452" s="85" t="s">
        <v>39</v>
      </c>
      <c r="D452" s="20" t="s">
        <v>128</v>
      </c>
      <c r="E452" s="102" t="s">
        <v>568</v>
      </c>
      <c r="F452" s="2">
        <v>800</v>
      </c>
      <c r="G452" s="254">
        <v>650</v>
      </c>
      <c r="H452" s="254"/>
      <c r="I452" s="254">
        <f>G452+H452</f>
        <v>650</v>
      </c>
      <c r="J452" s="254">
        <v>650</v>
      </c>
      <c r="K452" s="254"/>
      <c r="L452" s="254">
        <f>J452+K452</f>
        <v>650</v>
      </c>
      <c r="M452" s="254">
        <v>650</v>
      </c>
      <c r="N452" s="254"/>
      <c r="O452" s="254">
        <f>M452+N452</f>
        <v>650</v>
      </c>
    </row>
    <row r="453" spans="2:15" ht="31.5" hidden="1" x14ac:dyDescent="0.25">
      <c r="B453" s="189" t="s">
        <v>569</v>
      </c>
      <c r="C453" s="85" t="s">
        <v>39</v>
      </c>
      <c r="D453" s="20" t="s">
        <v>128</v>
      </c>
      <c r="E453" s="102" t="s">
        <v>570</v>
      </c>
      <c r="F453" s="2">
        <v>800</v>
      </c>
      <c r="G453" s="254"/>
      <c r="H453" s="254"/>
      <c r="I453" s="254"/>
      <c r="J453" s="254"/>
      <c r="K453" s="254"/>
      <c r="L453" s="254"/>
      <c r="M453" s="254"/>
      <c r="N453" s="254"/>
      <c r="O453" s="254"/>
    </row>
    <row r="454" spans="2:15" ht="31.5" hidden="1" x14ac:dyDescent="0.25">
      <c r="B454" s="189" t="s">
        <v>571</v>
      </c>
      <c r="C454" s="85" t="s">
        <v>39</v>
      </c>
      <c r="D454" s="20" t="s">
        <v>128</v>
      </c>
      <c r="E454" s="102" t="s">
        <v>572</v>
      </c>
      <c r="F454" s="2">
        <v>800</v>
      </c>
      <c r="G454" s="254"/>
      <c r="H454" s="254"/>
      <c r="I454" s="254"/>
      <c r="J454" s="254"/>
      <c r="K454" s="254"/>
      <c r="L454" s="254"/>
      <c r="M454" s="254"/>
      <c r="N454" s="254"/>
      <c r="O454" s="254"/>
    </row>
    <row r="455" spans="2:15" ht="15.75" hidden="1" x14ac:dyDescent="0.25">
      <c r="B455" s="189" t="s">
        <v>573</v>
      </c>
      <c r="C455" s="85" t="s">
        <v>39</v>
      </c>
      <c r="D455" s="20" t="s">
        <v>128</v>
      </c>
      <c r="E455" s="102" t="s">
        <v>574</v>
      </c>
      <c r="F455" s="2"/>
      <c r="G455" s="264">
        <f t="shared" ref="G455:O455" si="172">G456+G457</f>
        <v>0</v>
      </c>
      <c r="H455" s="264">
        <f t="shared" si="172"/>
        <v>0</v>
      </c>
      <c r="I455" s="264">
        <f t="shared" si="172"/>
        <v>0</v>
      </c>
      <c r="J455" s="264">
        <f t="shared" si="172"/>
        <v>0</v>
      </c>
      <c r="K455" s="264">
        <f t="shared" si="172"/>
        <v>0</v>
      </c>
      <c r="L455" s="264">
        <f t="shared" si="172"/>
        <v>0</v>
      </c>
      <c r="M455" s="264">
        <f t="shared" si="172"/>
        <v>0</v>
      </c>
      <c r="N455" s="264">
        <f t="shared" si="172"/>
        <v>0</v>
      </c>
      <c r="O455" s="264">
        <f t="shared" si="172"/>
        <v>0</v>
      </c>
    </row>
    <row r="456" spans="2:15" ht="31.5" hidden="1" x14ac:dyDescent="0.25">
      <c r="B456" s="189" t="s">
        <v>575</v>
      </c>
      <c r="C456" s="85" t="s">
        <v>39</v>
      </c>
      <c r="D456" s="20" t="s">
        <v>128</v>
      </c>
      <c r="E456" s="102" t="s">
        <v>576</v>
      </c>
      <c r="F456" s="2">
        <v>800</v>
      </c>
      <c r="G456" s="264"/>
      <c r="H456" s="264"/>
      <c r="I456" s="264"/>
      <c r="J456" s="264"/>
      <c r="K456" s="264"/>
      <c r="L456" s="264"/>
      <c r="M456" s="264"/>
      <c r="N456" s="264"/>
      <c r="O456" s="264"/>
    </row>
    <row r="457" spans="2:15" ht="31.5" hidden="1" x14ac:dyDescent="0.25">
      <c r="B457" s="189" t="s">
        <v>577</v>
      </c>
      <c r="C457" s="85" t="s">
        <v>39</v>
      </c>
      <c r="D457" s="20" t="s">
        <v>128</v>
      </c>
      <c r="E457" s="102" t="s">
        <v>578</v>
      </c>
      <c r="F457" s="2">
        <v>800</v>
      </c>
      <c r="G457" s="254"/>
      <c r="H457" s="254"/>
      <c r="I457" s="254"/>
      <c r="J457" s="254"/>
      <c r="K457" s="254"/>
      <c r="L457" s="254"/>
      <c r="M457" s="254"/>
      <c r="N457" s="254"/>
      <c r="O457" s="254"/>
    </row>
    <row r="458" spans="2:15" ht="25.5" customHeight="1" x14ac:dyDescent="0.25">
      <c r="B458" s="300" t="s">
        <v>579</v>
      </c>
      <c r="C458" s="85" t="s">
        <v>39</v>
      </c>
      <c r="D458" s="20" t="s">
        <v>128</v>
      </c>
      <c r="E458" s="102" t="s">
        <v>580</v>
      </c>
      <c r="F458" s="2"/>
      <c r="G458" s="264">
        <f t="shared" ref="G458:O458" si="173">G459+G464</f>
        <v>2130350</v>
      </c>
      <c r="H458" s="264">
        <f t="shared" si="173"/>
        <v>310587</v>
      </c>
      <c r="I458" s="264">
        <f t="shared" si="173"/>
        <v>2440937</v>
      </c>
      <c r="J458" s="264">
        <f t="shared" si="173"/>
        <v>2128755</v>
      </c>
      <c r="K458" s="264">
        <f t="shared" si="173"/>
        <v>312182</v>
      </c>
      <c r="L458" s="264">
        <f t="shared" si="173"/>
        <v>2440937</v>
      </c>
      <c r="M458" s="264">
        <f t="shared" si="173"/>
        <v>2128755</v>
      </c>
      <c r="N458" s="264">
        <f t="shared" si="173"/>
        <v>312182</v>
      </c>
      <c r="O458" s="264">
        <f t="shared" si="173"/>
        <v>2440937</v>
      </c>
    </row>
    <row r="459" spans="2:15" ht="36.75" customHeight="1" x14ac:dyDescent="0.25">
      <c r="B459" s="300" t="s">
        <v>581</v>
      </c>
      <c r="C459" s="85" t="s">
        <v>39</v>
      </c>
      <c r="D459" s="20" t="s">
        <v>128</v>
      </c>
      <c r="E459" s="102" t="s">
        <v>582</v>
      </c>
      <c r="F459" s="2"/>
      <c r="G459" s="264">
        <f t="shared" ref="G459:O459" si="174">G460+G463+G461+G462</f>
        <v>12261</v>
      </c>
      <c r="H459" s="264">
        <f t="shared" si="174"/>
        <v>310587</v>
      </c>
      <c r="I459" s="264">
        <f t="shared" si="174"/>
        <v>322848</v>
      </c>
      <c r="J459" s="264">
        <f t="shared" si="174"/>
        <v>10666</v>
      </c>
      <c r="K459" s="264">
        <f t="shared" si="174"/>
        <v>312182</v>
      </c>
      <c r="L459" s="264">
        <f t="shared" si="174"/>
        <v>322848</v>
      </c>
      <c r="M459" s="264">
        <f t="shared" si="174"/>
        <v>10666</v>
      </c>
      <c r="N459" s="264">
        <f t="shared" si="174"/>
        <v>312182</v>
      </c>
      <c r="O459" s="264">
        <f t="shared" si="174"/>
        <v>322848</v>
      </c>
    </row>
    <row r="460" spans="2:15" ht="31.5" hidden="1" x14ac:dyDescent="0.25">
      <c r="B460" s="301" t="s">
        <v>362</v>
      </c>
      <c r="C460" s="85" t="s">
        <v>39</v>
      </c>
      <c r="D460" s="20" t="s">
        <v>128</v>
      </c>
      <c r="E460" s="102" t="s">
        <v>583</v>
      </c>
      <c r="F460" s="2">
        <v>800</v>
      </c>
      <c r="G460" s="264"/>
      <c r="H460" s="264"/>
      <c r="I460" s="264"/>
      <c r="J460" s="264"/>
      <c r="K460" s="264"/>
      <c r="L460" s="264"/>
      <c r="M460" s="264"/>
      <c r="N460" s="264"/>
      <c r="O460" s="264"/>
    </row>
    <row r="461" spans="2:15" ht="31.5" hidden="1" x14ac:dyDescent="0.25">
      <c r="B461" s="301" t="s">
        <v>584</v>
      </c>
      <c r="C461" s="85" t="s">
        <v>39</v>
      </c>
      <c r="D461" s="20" t="s">
        <v>128</v>
      </c>
      <c r="E461" s="102" t="s">
        <v>585</v>
      </c>
      <c r="F461" s="2">
        <v>800</v>
      </c>
      <c r="G461" s="254"/>
      <c r="H461" s="254"/>
      <c r="I461" s="254"/>
      <c r="J461" s="254"/>
      <c r="K461" s="254"/>
      <c r="L461" s="254"/>
      <c r="M461" s="254"/>
      <c r="N461" s="254"/>
      <c r="O461" s="254"/>
    </row>
    <row r="462" spans="2:15" ht="50.25" customHeight="1" x14ac:dyDescent="0.25">
      <c r="B462" s="301" t="s">
        <v>586</v>
      </c>
      <c r="C462" s="85" t="s">
        <v>39</v>
      </c>
      <c r="D462" s="20" t="s">
        <v>128</v>
      </c>
      <c r="E462" s="102" t="s">
        <v>587</v>
      </c>
      <c r="F462" s="2">
        <v>800</v>
      </c>
      <c r="G462" s="254">
        <v>2463</v>
      </c>
      <c r="H462" s="254">
        <v>56766</v>
      </c>
      <c r="I462" s="254">
        <f>G462+H462</f>
        <v>59229</v>
      </c>
      <c r="J462" s="254">
        <v>1426</v>
      </c>
      <c r="K462" s="254">
        <v>57803</v>
      </c>
      <c r="L462" s="254">
        <f>J462+K462</f>
        <v>59229</v>
      </c>
      <c r="M462" s="254">
        <v>1426</v>
      </c>
      <c r="N462" s="254">
        <v>57803</v>
      </c>
      <c r="O462" s="254">
        <f>M462+N462</f>
        <v>59229</v>
      </c>
    </row>
    <row r="463" spans="2:15" ht="54" customHeight="1" x14ac:dyDescent="0.25">
      <c r="B463" s="301" t="s">
        <v>2184</v>
      </c>
      <c r="C463" s="85" t="s">
        <v>39</v>
      </c>
      <c r="D463" s="20" t="s">
        <v>128</v>
      </c>
      <c r="E463" s="102" t="s">
        <v>588</v>
      </c>
      <c r="F463" s="2">
        <v>800</v>
      </c>
      <c r="G463" s="254">
        <v>9798</v>
      </c>
      <c r="H463" s="254">
        <v>253821</v>
      </c>
      <c r="I463" s="254">
        <f>G463+H463</f>
        <v>263619</v>
      </c>
      <c r="J463" s="254">
        <v>9240</v>
      </c>
      <c r="K463" s="254">
        <v>254379</v>
      </c>
      <c r="L463" s="254">
        <f>J463+K463</f>
        <v>263619</v>
      </c>
      <c r="M463" s="254">
        <v>9240</v>
      </c>
      <c r="N463" s="254">
        <v>254379</v>
      </c>
      <c r="O463" s="254">
        <f>M463+N463</f>
        <v>263619</v>
      </c>
    </row>
    <row r="464" spans="2:15" ht="36" customHeight="1" x14ac:dyDescent="0.25">
      <c r="B464" s="301" t="s">
        <v>589</v>
      </c>
      <c r="C464" s="85" t="s">
        <v>39</v>
      </c>
      <c r="D464" s="20" t="s">
        <v>128</v>
      </c>
      <c r="E464" s="102" t="s">
        <v>590</v>
      </c>
      <c r="F464" s="2"/>
      <c r="G464" s="264">
        <f t="shared" ref="G464:O464" si="175">G465+G470+G468</f>
        <v>2118089</v>
      </c>
      <c r="H464" s="264">
        <f t="shared" si="175"/>
        <v>0</v>
      </c>
      <c r="I464" s="264">
        <f t="shared" si="175"/>
        <v>2118089</v>
      </c>
      <c r="J464" s="264">
        <f t="shared" si="175"/>
        <v>2118089</v>
      </c>
      <c r="K464" s="264">
        <f t="shared" si="175"/>
        <v>0</v>
      </c>
      <c r="L464" s="264">
        <f t="shared" si="175"/>
        <v>2118089</v>
      </c>
      <c r="M464" s="264">
        <f t="shared" si="175"/>
        <v>2118089</v>
      </c>
      <c r="N464" s="264">
        <f t="shared" si="175"/>
        <v>0</v>
      </c>
      <c r="O464" s="264">
        <f t="shared" si="175"/>
        <v>2118089</v>
      </c>
    </row>
    <row r="465" spans="2:15" ht="53.25" hidden="1" customHeight="1" x14ac:dyDescent="0.25">
      <c r="B465" s="301" t="s">
        <v>591</v>
      </c>
      <c r="C465" s="85" t="s">
        <v>39</v>
      </c>
      <c r="D465" s="20" t="s">
        <v>128</v>
      </c>
      <c r="E465" s="102" t="s">
        <v>592</v>
      </c>
      <c r="F465" s="2">
        <v>800</v>
      </c>
      <c r="G465" s="264"/>
      <c r="H465" s="264"/>
      <c r="I465" s="264"/>
      <c r="J465" s="264"/>
      <c r="K465" s="264"/>
      <c r="L465" s="264"/>
      <c r="M465" s="264"/>
      <c r="N465" s="264"/>
      <c r="O465" s="264"/>
    </row>
    <row r="466" spans="2:15" ht="53.25" hidden="1" customHeight="1" x14ac:dyDescent="0.25">
      <c r="B466" s="206" t="s">
        <v>445</v>
      </c>
      <c r="C466" s="85" t="s">
        <v>39</v>
      </c>
      <c r="D466" s="20" t="s">
        <v>128</v>
      </c>
      <c r="E466" s="102" t="s">
        <v>593</v>
      </c>
      <c r="F466" s="2">
        <v>500</v>
      </c>
      <c r="G466" s="264"/>
      <c r="H466" s="264"/>
      <c r="I466" s="264"/>
      <c r="J466" s="264"/>
      <c r="K466" s="264"/>
      <c r="L466" s="264"/>
      <c r="M466" s="264"/>
      <c r="N466" s="264"/>
      <c r="O466" s="264"/>
    </row>
    <row r="467" spans="2:15" ht="72" hidden="1" customHeight="1" x14ac:dyDescent="0.25">
      <c r="B467" s="301" t="s">
        <v>594</v>
      </c>
      <c r="C467" s="85" t="s">
        <v>39</v>
      </c>
      <c r="D467" s="20" t="s">
        <v>128</v>
      </c>
      <c r="E467" s="102" t="s">
        <v>595</v>
      </c>
      <c r="F467" s="2">
        <v>200</v>
      </c>
      <c r="G467" s="264"/>
      <c r="H467" s="264"/>
      <c r="I467" s="264"/>
      <c r="J467" s="264"/>
      <c r="K467" s="264"/>
      <c r="L467" s="264"/>
      <c r="M467" s="264"/>
      <c r="N467" s="264"/>
      <c r="O467" s="264"/>
    </row>
    <row r="468" spans="2:15" ht="53.25" customHeight="1" x14ac:dyDescent="0.25">
      <c r="B468" s="301" t="s">
        <v>596</v>
      </c>
      <c r="C468" s="85" t="s">
        <v>39</v>
      </c>
      <c r="D468" s="20" t="s">
        <v>128</v>
      </c>
      <c r="E468" s="102" t="s">
        <v>595</v>
      </c>
      <c r="F468" s="2">
        <v>500</v>
      </c>
      <c r="G468" s="264">
        <v>40508</v>
      </c>
      <c r="H468" s="264"/>
      <c r="I468" s="264">
        <f>G468+H468</f>
        <v>40508</v>
      </c>
      <c r="J468" s="264">
        <v>40508</v>
      </c>
      <c r="K468" s="264"/>
      <c r="L468" s="264">
        <f>J468+K468</f>
        <v>40508</v>
      </c>
      <c r="M468" s="264">
        <v>40508</v>
      </c>
      <c r="N468" s="264"/>
      <c r="O468" s="264">
        <f>M468+N468</f>
        <v>40508</v>
      </c>
    </row>
    <row r="469" spans="2:15" ht="53.25" hidden="1" customHeight="1" x14ac:dyDescent="0.25">
      <c r="B469" s="301"/>
      <c r="C469" s="84"/>
      <c r="D469" s="19"/>
      <c r="E469" s="101"/>
      <c r="F469" s="2"/>
      <c r="G469" s="264"/>
      <c r="H469" s="264"/>
      <c r="I469" s="264">
        <f>G469+H469</f>
        <v>0</v>
      </c>
      <c r="J469" s="264"/>
      <c r="K469" s="264"/>
      <c r="L469" s="264">
        <f>J469+K469</f>
        <v>0</v>
      </c>
      <c r="M469" s="264"/>
      <c r="N469" s="264"/>
      <c r="O469" s="264">
        <f>M469+N469</f>
        <v>0</v>
      </c>
    </row>
    <row r="470" spans="2:15" ht="49.5" customHeight="1" x14ac:dyDescent="0.25">
      <c r="B470" s="301" t="s">
        <v>597</v>
      </c>
      <c r="C470" s="85" t="s">
        <v>39</v>
      </c>
      <c r="D470" s="20" t="s">
        <v>128</v>
      </c>
      <c r="E470" s="102" t="s">
        <v>595</v>
      </c>
      <c r="F470" s="2">
        <v>800</v>
      </c>
      <c r="G470" s="264">
        <v>2077581</v>
      </c>
      <c r="H470" s="264"/>
      <c r="I470" s="264">
        <f>G470+H470</f>
        <v>2077581</v>
      </c>
      <c r="J470" s="264">
        <v>2077581</v>
      </c>
      <c r="K470" s="264"/>
      <c r="L470" s="264">
        <f>J470+K470</f>
        <v>2077581</v>
      </c>
      <c r="M470" s="264">
        <v>2077581</v>
      </c>
      <c r="N470" s="264"/>
      <c r="O470" s="264">
        <f>M470+N470</f>
        <v>2077581</v>
      </c>
    </row>
    <row r="471" spans="2:15" ht="31.5" x14ac:dyDescent="0.25">
      <c r="B471" s="301" t="s">
        <v>598</v>
      </c>
      <c r="C471" s="85" t="s">
        <v>39</v>
      </c>
      <c r="D471" s="20" t="s">
        <v>128</v>
      </c>
      <c r="E471" s="102" t="s">
        <v>599</v>
      </c>
      <c r="F471" s="2"/>
      <c r="G471" s="254">
        <f t="shared" ref="G471:O471" si="176">G472+G475</f>
        <v>316602</v>
      </c>
      <c r="H471" s="254">
        <f t="shared" si="176"/>
        <v>4629583</v>
      </c>
      <c r="I471" s="254">
        <f t="shared" si="176"/>
        <v>4946185</v>
      </c>
      <c r="J471" s="254">
        <f t="shared" si="176"/>
        <v>303201</v>
      </c>
      <c r="K471" s="254">
        <f t="shared" si="176"/>
        <v>4289475</v>
      </c>
      <c r="L471" s="254">
        <f t="shared" si="176"/>
        <v>4592676</v>
      </c>
      <c r="M471" s="254">
        <f t="shared" si="176"/>
        <v>258925</v>
      </c>
      <c r="N471" s="254">
        <f t="shared" si="176"/>
        <v>2770232</v>
      </c>
      <c r="O471" s="254">
        <f t="shared" si="176"/>
        <v>3029157</v>
      </c>
    </row>
    <row r="472" spans="2:15" ht="31.5" x14ac:dyDescent="0.25">
      <c r="B472" s="301" t="s">
        <v>600</v>
      </c>
      <c r="C472" s="85" t="s">
        <v>39</v>
      </c>
      <c r="D472" s="20" t="s">
        <v>128</v>
      </c>
      <c r="E472" s="102" t="s">
        <v>601</v>
      </c>
      <c r="F472" s="2"/>
      <c r="G472" s="254">
        <f t="shared" ref="G472:O472" si="177">G473</f>
        <v>223220</v>
      </c>
      <c r="H472" s="254">
        <f t="shared" si="177"/>
        <v>4722965</v>
      </c>
      <c r="I472" s="254">
        <f t="shared" si="177"/>
        <v>4946185</v>
      </c>
      <c r="J472" s="254">
        <f t="shared" si="177"/>
        <v>194824</v>
      </c>
      <c r="K472" s="254">
        <f t="shared" si="177"/>
        <v>4397852</v>
      </c>
      <c r="L472" s="254">
        <f t="shared" si="177"/>
        <v>4592676</v>
      </c>
      <c r="M472" s="254">
        <f t="shared" si="177"/>
        <v>172734</v>
      </c>
      <c r="N472" s="254">
        <f t="shared" si="177"/>
        <v>2856423</v>
      </c>
      <c r="O472" s="254">
        <f t="shared" si="177"/>
        <v>3029157</v>
      </c>
    </row>
    <row r="473" spans="2:15" ht="38.25" customHeight="1" x14ac:dyDescent="0.25">
      <c r="B473" s="301" t="s">
        <v>602</v>
      </c>
      <c r="C473" s="85" t="s">
        <v>39</v>
      </c>
      <c r="D473" s="20" t="s">
        <v>128</v>
      </c>
      <c r="E473" s="102" t="s">
        <v>603</v>
      </c>
      <c r="F473" s="2">
        <v>800</v>
      </c>
      <c r="G473" s="254">
        <v>223220</v>
      </c>
      <c r="H473" s="254">
        <v>4722965</v>
      </c>
      <c r="I473" s="254">
        <f>G473+H473</f>
        <v>4946185</v>
      </c>
      <c r="J473" s="254">
        <v>194824</v>
      </c>
      <c r="K473" s="254">
        <v>4397852</v>
      </c>
      <c r="L473" s="254">
        <f>J473+K473</f>
        <v>4592676</v>
      </c>
      <c r="M473" s="254">
        <v>172734</v>
      </c>
      <c r="N473" s="254">
        <v>2856423</v>
      </c>
      <c r="O473" s="254">
        <f>M473+N473</f>
        <v>3029157</v>
      </c>
    </row>
    <row r="474" spans="2:15" ht="38.25" hidden="1" customHeight="1" x14ac:dyDescent="0.25">
      <c r="B474" s="301" t="s">
        <v>602</v>
      </c>
      <c r="C474" s="85" t="s">
        <v>39</v>
      </c>
      <c r="D474" s="20" t="s">
        <v>128</v>
      </c>
      <c r="E474" s="102" t="s">
        <v>2064</v>
      </c>
      <c r="F474" s="2">
        <v>800</v>
      </c>
      <c r="G474" s="254"/>
      <c r="H474" s="254"/>
      <c r="I474" s="254"/>
      <c r="J474" s="254"/>
      <c r="K474" s="254"/>
      <c r="L474" s="254"/>
      <c r="M474" s="254"/>
      <c r="N474" s="254"/>
      <c r="O474" s="254"/>
    </row>
    <row r="475" spans="2:15" ht="31.5" hidden="1" x14ac:dyDescent="0.25">
      <c r="B475" s="301" t="s">
        <v>604</v>
      </c>
      <c r="C475" s="85" t="s">
        <v>39</v>
      </c>
      <c r="D475" s="20" t="s">
        <v>128</v>
      </c>
      <c r="E475" s="102" t="s">
        <v>605</v>
      </c>
      <c r="F475" s="2"/>
      <c r="G475" s="254">
        <f t="shared" ref="G475:O475" si="178">G476</f>
        <v>93382</v>
      </c>
      <c r="H475" s="254">
        <f t="shared" si="178"/>
        <v>-93382</v>
      </c>
      <c r="I475" s="254">
        <f t="shared" si="178"/>
        <v>0</v>
      </c>
      <c r="J475" s="254">
        <f t="shared" si="178"/>
        <v>108377</v>
      </c>
      <c r="K475" s="254">
        <f t="shared" si="178"/>
        <v>-108377</v>
      </c>
      <c r="L475" s="254">
        <f t="shared" si="178"/>
        <v>0</v>
      </c>
      <c r="M475" s="254">
        <f t="shared" si="178"/>
        <v>86191</v>
      </c>
      <c r="N475" s="254">
        <f t="shared" si="178"/>
        <v>-86191</v>
      </c>
      <c r="O475" s="254">
        <f t="shared" si="178"/>
        <v>0</v>
      </c>
    </row>
    <row r="476" spans="2:15" ht="47.25" hidden="1" x14ac:dyDescent="0.25">
      <c r="B476" s="301" t="s">
        <v>606</v>
      </c>
      <c r="C476" s="85" t="s">
        <v>39</v>
      </c>
      <c r="D476" s="20" t="s">
        <v>128</v>
      </c>
      <c r="E476" s="102" t="s">
        <v>607</v>
      </c>
      <c r="F476" s="2">
        <v>800</v>
      </c>
      <c r="G476" s="254">
        <v>93382</v>
      </c>
      <c r="H476" s="254">
        <v>-93382</v>
      </c>
      <c r="I476" s="254">
        <f>G476+H476</f>
        <v>0</v>
      </c>
      <c r="J476" s="254">
        <v>108377</v>
      </c>
      <c r="K476" s="254">
        <v>-108377</v>
      </c>
      <c r="L476" s="254">
        <f>J476+K476</f>
        <v>0</v>
      </c>
      <c r="M476" s="254">
        <v>86191</v>
      </c>
      <c r="N476" s="254">
        <v>-86191</v>
      </c>
      <c r="O476" s="254">
        <f>M476+N476</f>
        <v>0</v>
      </c>
    </row>
    <row r="477" spans="2:15" ht="51.75" customHeight="1" x14ac:dyDescent="0.25">
      <c r="B477" s="189" t="s">
        <v>608</v>
      </c>
      <c r="C477" s="85" t="s">
        <v>39</v>
      </c>
      <c r="D477" s="20" t="s">
        <v>128</v>
      </c>
      <c r="E477" s="106">
        <v>12</v>
      </c>
      <c r="F477" s="2"/>
      <c r="G477" s="264">
        <f t="shared" ref="G477:O477" si="179">G478</f>
        <v>123</v>
      </c>
      <c r="H477" s="264">
        <f t="shared" si="179"/>
        <v>0</v>
      </c>
      <c r="I477" s="264">
        <f t="shared" si="179"/>
        <v>123</v>
      </c>
      <c r="J477" s="264">
        <f t="shared" si="179"/>
        <v>123</v>
      </c>
      <c r="K477" s="264">
        <f t="shared" si="179"/>
        <v>0</v>
      </c>
      <c r="L477" s="264">
        <f t="shared" si="179"/>
        <v>123</v>
      </c>
      <c r="M477" s="264">
        <f t="shared" si="179"/>
        <v>123</v>
      </c>
      <c r="N477" s="264">
        <f t="shared" si="179"/>
        <v>0</v>
      </c>
      <c r="O477" s="264">
        <f t="shared" si="179"/>
        <v>123</v>
      </c>
    </row>
    <row r="478" spans="2:15" ht="15.75" x14ac:dyDescent="0.25">
      <c r="B478" s="189" t="s">
        <v>609</v>
      </c>
      <c r="C478" s="85" t="s">
        <v>39</v>
      </c>
      <c r="D478" s="20" t="s">
        <v>128</v>
      </c>
      <c r="E478" s="107" t="s">
        <v>610</v>
      </c>
      <c r="F478" s="2"/>
      <c r="G478" s="264">
        <f t="shared" ref="G478:O478" si="180">G479+G481</f>
        <v>123</v>
      </c>
      <c r="H478" s="264">
        <f t="shared" si="180"/>
        <v>0</v>
      </c>
      <c r="I478" s="264">
        <f t="shared" si="180"/>
        <v>123</v>
      </c>
      <c r="J478" s="264">
        <f t="shared" si="180"/>
        <v>123</v>
      </c>
      <c r="K478" s="264">
        <f t="shared" si="180"/>
        <v>0</v>
      </c>
      <c r="L478" s="264">
        <f t="shared" si="180"/>
        <v>123</v>
      </c>
      <c r="M478" s="264">
        <f t="shared" si="180"/>
        <v>123</v>
      </c>
      <c r="N478" s="264">
        <f t="shared" si="180"/>
        <v>0</v>
      </c>
      <c r="O478" s="264">
        <f t="shared" si="180"/>
        <v>123</v>
      </c>
    </row>
    <row r="479" spans="2:15" ht="31.5" x14ac:dyDescent="0.25">
      <c r="B479" s="189" t="s">
        <v>611</v>
      </c>
      <c r="C479" s="85" t="s">
        <v>39</v>
      </c>
      <c r="D479" s="20" t="s">
        <v>128</v>
      </c>
      <c r="E479" s="107" t="s">
        <v>612</v>
      </c>
      <c r="F479" s="2"/>
      <c r="G479" s="264">
        <f t="shared" ref="G479:O479" si="181">G480</f>
        <v>27</v>
      </c>
      <c r="H479" s="264">
        <f t="shared" si="181"/>
        <v>0</v>
      </c>
      <c r="I479" s="264">
        <f t="shared" si="181"/>
        <v>27</v>
      </c>
      <c r="J479" s="264">
        <f t="shared" si="181"/>
        <v>27</v>
      </c>
      <c r="K479" s="264">
        <f t="shared" si="181"/>
        <v>0</v>
      </c>
      <c r="L479" s="264">
        <f t="shared" si="181"/>
        <v>27</v>
      </c>
      <c r="M479" s="264">
        <f t="shared" si="181"/>
        <v>27</v>
      </c>
      <c r="N479" s="264">
        <f t="shared" si="181"/>
        <v>0</v>
      </c>
      <c r="O479" s="264">
        <f t="shared" si="181"/>
        <v>27</v>
      </c>
    </row>
    <row r="480" spans="2:15" ht="78.75" x14ac:dyDescent="0.25">
      <c r="B480" s="189" t="s">
        <v>613</v>
      </c>
      <c r="C480" s="85" t="s">
        <v>39</v>
      </c>
      <c r="D480" s="20" t="s">
        <v>128</v>
      </c>
      <c r="E480" s="107" t="s">
        <v>614</v>
      </c>
      <c r="F480" s="2">
        <v>200</v>
      </c>
      <c r="G480" s="254">
        <v>27</v>
      </c>
      <c r="H480" s="254"/>
      <c r="I480" s="254">
        <f>G480+H480</f>
        <v>27</v>
      </c>
      <c r="J480" s="254">
        <v>27</v>
      </c>
      <c r="K480" s="254"/>
      <c r="L480" s="254">
        <f>J480+K480</f>
        <v>27</v>
      </c>
      <c r="M480" s="254">
        <v>27</v>
      </c>
      <c r="N480" s="254"/>
      <c r="O480" s="254">
        <f>M480+N480</f>
        <v>27</v>
      </c>
    </row>
    <row r="481" spans="2:15" ht="31.5" x14ac:dyDescent="0.25">
      <c r="B481" s="189" t="s">
        <v>615</v>
      </c>
      <c r="C481" s="85" t="s">
        <v>39</v>
      </c>
      <c r="D481" s="20" t="s">
        <v>128</v>
      </c>
      <c r="E481" s="107" t="s">
        <v>616</v>
      </c>
      <c r="F481" s="2"/>
      <c r="G481" s="264">
        <f t="shared" ref="G481:O481" si="182">G482</f>
        <v>96</v>
      </c>
      <c r="H481" s="264">
        <f t="shared" si="182"/>
        <v>0</v>
      </c>
      <c r="I481" s="264">
        <f t="shared" si="182"/>
        <v>96</v>
      </c>
      <c r="J481" s="264">
        <f t="shared" si="182"/>
        <v>96</v>
      </c>
      <c r="K481" s="264">
        <f t="shared" si="182"/>
        <v>0</v>
      </c>
      <c r="L481" s="264">
        <f t="shared" si="182"/>
        <v>96</v>
      </c>
      <c r="M481" s="264">
        <f t="shared" si="182"/>
        <v>96</v>
      </c>
      <c r="N481" s="264">
        <f t="shared" si="182"/>
        <v>0</v>
      </c>
      <c r="O481" s="264">
        <f t="shared" si="182"/>
        <v>96</v>
      </c>
    </row>
    <row r="482" spans="2:15" ht="31.5" x14ac:dyDescent="0.25">
      <c r="B482" s="301" t="s">
        <v>140</v>
      </c>
      <c r="C482" s="85" t="s">
        <v>39</v>
      </c>
      <c r="D482" s="20" t="s">
        <v>128</v>
      </c>
      <c r="E482" s="107" t="s">
        <v>617</v>
      </c>
      <c r="F482" s="2">
        <v>200</v>
      </c>
      <c r="G482" s="254">
        <v>96</v>
      </c>
      <c r="H482" s="254"/>
      <c r="I482" s="254">
        <f>G482+H482</f>
        <v>96</v>
      </c>
      <c r="J482" s="268">
        <v>96</v>
      </c>
      <c r="K482" s="254"/>
      <c r="L482" s="254">
        <f>J482+K482</f>
        <v>96</v>
      </c>
      <c r="M482" s="268">
        <v>96</v>
      </c>
      <c r="N482" s="254"/>
      <c r="O482" s="254">
        <f>M482+N482</f>
        <v>96</v>
      </c>
    </row>
    <row r="483" spans="2:15" ht="15.75" x14ac:dyDescent="0.25">
      <c r="B483" s="189" t="s">
        <v>11</v>
      </c>
      <c r="C483" s="20" t="s">
        <v>39</v>
      </c>
      <c r="D483" s="20" t="s">
        <v>128</v>
      </c>
      <c r="E483" s="109">
        <v>99</v>
      </c>
      <c r="F483" s="19"/>
      <c r="G483" s="254">
        <f t="shared" ref="G483:O484" si="183">G484</f>
        <v>122000</v>
      </c>
      <c r="H483" s="254">
        <f t="shared" si="183"/>
        <v>0</v>
      </c>
      <c r="I483" s="254">
        <f t="shared" si="183"/>
        <v>122000</v>
      </c>
      <c r="J483" s="268">
        <f t="shared" si="183"/>
        <v>126800</v>
      </c>
      <c r="K483" s="254">
        <f t="shared" si="183"/>
        <v>0</v>
      </c>
      <c r="L483" s="254">
        <f t="shared" si="183"/>
        <v>126800</v>
      </c>
      <c r="M483" s="268">
        <f t="shared" si="183"/>
        <v>132300</v>
      </c>
      <c r="N483" s="254">
        <f t="shared" si="183"/>
        <v>0</v>
      </c>
      <c r="O483" s="254">
        <f t="shared" si="183"/>
        <v>132300</v>
      </c>
    </row>
    <row r="484" spans="2:15" ht="15.75" x14ac:dyDescent="0.25">
      <c r="B484" s="189" t="s">
        <v>15</v>
      </c>
      <c r="C484" s="20" t="s">
        <v>39</v>
      </c>
      <c r="D484" s="20" t="s">
        <v>128</v>
      </c>
      <c r="E484" s="110" t="s">
        <v>16</v>
      </c>
      <c r="F484" s="19"/>
      <c r="G484" s="254">
        <f t="shared" si="183"/>
        <v>122000</v>
      </c>
      <c r="H484" s="254">
        <f t="shared" si="183"/>
        <v>0</v>
      </c>
      <c r="I484" s="254">
        <f t="shared" si="183"/>
        <v>122000</v>
      </c>
      <c r="J484" s="268">
        <f t="shared" si="183"/>
        <v>126800</v>
      </c>
      <c r="K484" s="254">
        <f t="shared" si="183"/>
        <v>0</v>
      </c>
      <c r="L484" s="254">
        <f t="shared" si="183"/>
        <v>126800</v>
      </c>
      <c r="M484" s="268">
        <f t="shared" si="183"/>
        <v>132300</v>
      </c>
      <c r="N484" s="254">
        <f t="shared" si="183"/>
        <v>0</v>
      </c>
      <c r="O484" s="254">
        <f t="shared" si="183"/>
        <v>132300</v>
      </c>
    </row>
    <row r="485" spans="2:15" ht="32.25" thickBot="1" x14ac:dyDescent="0.3">
      <c r="B485" s="189" t="s">
        <v>618</v>
      </c>
      <c r="C485" s="20" t="s">
        <v>39</v>
      </c>
      <c r="D485" s="20" t="s">
        <v>128</v>
      </c>
      <c r="E485" s="110" t="s">
        <v>619</v>
      </c>
      <c r="F485" s="20" t="s">
        <v>35</v>
      </c>
      <c r="G485" s="269">
        <v>122000</v>
      </c>
      <c r="H485" s="269"/>
      <c r="I485" s="269">
        <f>G485+H485</f>
        <v>122000</v>
      </c>
      <c r="J485" s="270">
        <v>126800</v>
      </c>
      <c r="K485" s="269"/>
      <c r="L485" s="269">
        <f>J485+K485</f>
        <v>126800</v>
      </c>
      <c r="M485" s="270">
        <v>132300</v>
      </c>
      <c r="N485" s="269"/>
      <c r="O485" s="269">
        <f>M485+N485</f>
        <v>132300</v>
      </c>
    </row>
    <row r="486" spans="2:15" ht="32.25" hidden="1" thickBot="1" x14ac:dyDescent="0.3">
      <c r="B486" s="189" t="s">
        <v>620</v>
      </c>
      <c r="C486" s="20" t="s">
        <v>39</v>
      </c>
      <c r="D486" s="20" t="s">
        <v>128</v>
      </c>
      <c r="E486" s="110" t="s">
        <v>621</v>
      </c>
      <c r="F486" s="20" t="s">
        <v>35</v>
      </c>
      <c r="G486" s="269"/>
      <c r="H486" s="269"/>
      <c r="I486" s="269"/>
      <c r="J486" s="269"/>
      <c r="K486" s="269"/>
      <c r="L486" s="269"/>
      <c r="M486" s="269"/>
      <c r="N486" s="269"/>
      <c r="O486" s="269"/>
    </row>
    <row r="487" spans="2:15" ht="16.5" thickBot="1" x14ac:dyDescent="0.3">
      <c r="B487" s="284" t="s">
        <v>622</v>
      </c>
      <c r="C487" s="13" t="s">
        <v>208</v>
      </c>
      <c r="D487" s="15" t="s">
        <v>623</v>
      </c>
      <c r="E487" s="14"/>
      <c r="F487" s="16"/>
      <c r="G487" s="251">
        <f t="shared" ref="G487:O487" si="184">G488+G498</f>
        <v>20504</v>
      </c>
      <c r="H487" s="251">
        <f t="shared" si="184"/>
        <v>28</v>
      </c>
      <c r="I487" s="251">
        <f t="shared" si="184"/>
        <v>20532</v>
      </c>
      <c r="J487" s="251">
        <f t="shared" si="184"/>
        <v>18016</v>
      </c>
      <c r="K487" s="251">
        <f t="shared" si="184"/>
        <v>28</v>
      </c>
      <c r="L487" s="251">
        <f t="shared" si="184"/>
        <v>18044</v>
      </c>
      <c r="M487" s="251">
        <f t="shared" si="184"/>
        <v>41966</v>
      </c>
      <c r="N487" s="251">
        <f t="shared" si="184"/>
        <v>28</v>
      </c>
      <c r="O487" s="251">
        <f t="shared" si="184"/>
        <v>41994</v>
      </c>
    </row>
    <row r="488" spans="2:15" ht="31.5" x14ac:dyDescent="0.25">
      <c r="B488" s="189" t="s">
        <v>624</v>
      </c>
      <c r="C488" s="85" t="s">
        <v>39</v>
      </c>
      <c r="D488" s="20" t="s">
        <v>143</v>
      </c>
      <c r="E488" s="101">
        <v>12</v>
      </c>
      <c r="F488" s="2"/>
      <c r="G488" s="264">
        <f t="shared" ref="G488:O488" si="185">G489</f>
        <v>20504</v>
      </c>
      <c r="H488" s="264">
        <f t="shared" si="185"/>
        <v>28</v>
      </c>
      <c r="I488" s="264">
        <f t="shared" si="185"/>
        <v>20532</v>
      </c>
      <c r="J488" s="264">
        <f t="shared" si="185"/>
        <v>18016</v>
      </c>
      <c r="K488" s="264">
        <f t="shared" si="185"/>
        <v>28</v>
      </c>
      <c r="L488" s="264">
        <f t="shared" si="185"/>
        <v>18044</v>
      </c>
      <c r="M488" s="264">
        <f t="shared" si="185"/>
        <v>41966</v>
      </c>
      <c r="N488" s="264">
        <f t="shared" si="185"/>
        <v>28</v>
      </c>
      <c r="O488" s="264">
        <f t="shared" si="185"/>
        <v>41994</v>
      </c>
    </row>
    <row r="489" spans="2:15" ht="15.75" x14ac:dyDescent="0.25">
      <c r="B489" s="189" t="s">
        <v>625</v>
      </c>
      <c r="C489" s="85" t="s">
        <v>39</v>
      </c>
      <c r="D489" s="20" t="s">
        <v>143</v>
      </c>
      <c r="E489" s="102" t="s">
        <v>626</v>
      </c>
      <c r="F489" s="2"/>
      <c r="G489" s="254">
        <f t="shared" ref="G489:O489" si="186">G490+G492</f>
        <v>20504</v>
      </c>
      <c r="H489" s="254">
        <f t="shared" si="186"/>
        <v>28</v>
      </c>
      <c r="I489" s="254">
        <f t="shared" si="186"/>
        <v>20532</v>
      </c>
      <c r="J489" s="254">
        <f t="shared" si="186"/>
        <v>18016</v>
      </c>
      <c r="K489" s="254">
        <f t="shared" si="186"/>
        <v>28</v>
      </c>
      <c r="L489" s="254">
        <f t="shared" si="186"/>
        <v>18044</v>
      </c>
      <c r="M489" s="254">
        <f t="shared" si="186"/>
        <v>41966</v>
      </c>
      <c r="N489" s="254">
        <f t="shared" si="186"/>
        <v>28</v>
      </c>
      <c r="O489" s="254">
        <f t="shared" si="186"/>
        <v>41994</v>
      </c>
    </row>
    <row r="490" spans="2:15" ht="31.5" x14ac:dyDescent="0.25">
      <c r="B490" s="189" t="s">
        <v>627</v>
      </c>
      <c r="C490" s="85" t="s">
        <v>39</v>
      </c>
      <c r="D490" s="20" t="s">
        <v>143</v>
      </c>
      <c r="E490" s="102" t="s">
        <v>628</v>
      </c>
      <c r="F490" s="2"/>
      <c r="G490" s="254">
        <f t="shared" ref="G490:O490" si="187">G491</f>
        <v>7018</v>
      </c>
      <c r="H490" s="254">
        <f t="shared" si="187"/>
        <v>28</v>
      </c>
      <c r="I490" s="254">
        <f t="shared" si="187"/>
        <v>7046</v>
      </c>
      <c r="J490" s="254">
        <f t="shared" si="187"/>
        <v>7018</v>
      </c>
      <c r="K490" s="254">
        <f t="shared" si="187"/>
        <v>28</v>
      </c>
      <c r="L490" s="254">
        <f t="shared" si="187"/>
        <v>7046</v>
      </c>
      <c r="M490" s="254">
        <f t="shared" si="187"/>
        <v>7018</v>
      </c>
      <c r="N490" s="254">
        <f t="shared" si="187"/>
        <v>28</v>
      </c>
      <c r="O490" s="254">
        <f t="shared" si="187"/>
        <v>7046</v>
      </c>
    </row>
    <row r="491" spans="2:15" ht="31.5" x14ac:dyDescent="0.25">
      <c r="B491" s="189" t="s">
        <v>629</v>
      </c>
      <c r="C491" s="85" t="s">
        <v>39</v>
      </c>
      <c r="D491" s="20" t="s">
        <v>143</v>
      </c>
      <c r="E491" s="102" t="s">
        <v>630</v>
      </c>
      <c r="F491" s="2">
        <v>200</v>
      </c>
      <c r="G491" s="254">
        <v>7018</v>
      </c>
      <c r="H491" s="254">
        <v>28</v>
      </c>
      <c r="I491" s="254">
        <f>G491+H491</f>
        <v>7046</v>
      </c>
      <c r="J491" s="254">
        <v>7018</v>
      </c>
      <c r="K491" s="254">
        <v>28</v>
      </c>
      <c r="L491" s="254">
        <f>J491+K491</f>
        <v>7046</v>
      </c>
      <c r="M491" s="254">
        <v>7018</v>
      </c>
      <c r="N491" s="254">
        <v>28</v>
      </c>
      <c r="O491" s="254">
        <f>M491+N491</f>
        <v>7046</v>
      </c>
    </row>
    <row r="492" spans="2:15" ht="47.25" x14ac:dyDescent="0.25">
      <c r="B492" s="189" t="s">
        <v>631</v>
      </c>
      <c r="C492" s="85" t="s">
        <v>39</v>
      </c>
      <c r="D492" s="20" t="s">
        <v>143</v>
      </c>
      <c r="E492" s="102" t="s">
        <v>632</v>
      </c>
      <c r="F492" s="2"/>
      <c r="G492" s="254">
        <f t="shared" ref="G492:O492" si="188">G495+G493+G494</f>
        <v>13486</v>
      </c>
      <c r="H492" s="254">
        <f t="shared" si="188"/>
        <v>0</v>
      </c>
      <c r="I492" s="254">
        <f t="shared" si="188"/>
        <v>13486</v>
      </c>
      <c r="J492" s="254">
        <f t="shared" si="188"/>
        <v>10998</v>
      </c>
      <c r="K492" s="254">
        <f t="shared" si="188"/>
        <v>0</v>
      </c>
      <c r="L492" s="254">
        <f t="shared" si="188"/>
        <v>10998</v>
      </c>
      <c r="M492" s="254">
        <f t="shared" si="188"/>
        <v>34948</v>
      </c>
      <c r="N492" s="254">
        <f t="shared" si="188"/>
        <v>0</v>
      </c>
      <c r="O492" s="254">
        <f t="shared" si="188"/>
        <v>34948</v>
      </c>
    </row>
    <row r="493" spans="2:15" ht="63" hidden="1" x14ac:dyDescent="0.25">
      <c r="B493" s="189" t="s">
        <v>633</v>
      </c>
      <c r="C493" s="20" t="s">
        <v>39</v>
      </c>
      <c r="D493" s="20" t="s">
        <v>143</v>
      </c>
      <c r="E493" s="107" t="s">
        <v>634</v>
      </c>
      <c r="F493" s="2">
        <v>200</v>
      </c>
      <c r="G493" s="254"/>
      <c r="H493" s="254"/>
      <c r="I493" s="254"/>
      <c r="J493" s="254"/>
      <c r="K493" s="254"/>
      <c r="L493" s="254"/>
      <c r="M493" s="254"/>
      <c r="N493" s="254"/>
      <c r="O493" s="254"/>
    </row>
    <row r="494" spans="2:15" ht="52.5" customHeight="1" thickBot="1" x14ac:dyDescent="0.3">
      <c r="B494" s="189" t="s">
        <v>2073</v>
      </c>
      <c r="C494" s="20" t="s">
        <v>39</v>
      </c>
      <c r="D494" s="20" t="s">
        <v>143</v>
      </c>
      <c r="E494" s="102" t="s">
        <v>635</v>
      </c>
      <c r="F494" s="2">
        <v>500</v>
      </c>
      <c r="G494" s="254">
        <v>13486</v>
      </c>
      <c r="H494" s="254"/>
      <c r="I494" s="254">
        <f>G494+H494</f>
        <v>13486</v>
      </c>
      <c r="J494" s="254">
        <v>10998</v>
      </c>
      <c r="K494" s="254"/>
      <c r="L494" s="254">
        <f>J494+K494</f>
        <v>10998</v>
      </c>
      <c r="M494" s="254">
        <v>34948</v>
      </c>
      <c r="N494" s="254"/>
      <c r="O494" s="254">
        <f>M494+N494</f>
        <v>34948</v>
      </c>
    </row>
    <row r="495" spans="2:15" ht="48" hidden="1" thickBot="1" x14ac:dyDescent="0.3">
      <c r="B495" s="189" t="s">
        <v>2072</v>
      </c>
      <c r="C495" s="85" t="s">
        <v>39</v>
      </c>
      <c r="D495" s="20" t="s">
        <v>143</v>
      </c>
      <c r="E495" s="102" t="s">
        <v>635</v>
      </c>
      <c r="F495" s="2">
        <v>200</v>
      </c>
      <c r="G495" s="254"/>
      <c r="H495" s="254"/>
      <c r="I495" s="254"/>
      <c r="J495" s="254"/>
      <c r="K495" s="254"/>
      <c r="L495" s="254"/>
      <c r="M495" s="254"/>
      <c r="N495" s="254"/>
      <c r="O495" s="254"/>
    </row>
    <row r="496" spans="2:15" ht="95.25" hidden="1" customHeight="1" x14ac:dyDescent="0.25">
      <c r="B496" s="189"/>
      <c r="C496" s="84"/>
      <c r="D496" s="19"/>
      <c r="E496" s="2"/>
      <c r="F496" s="2"/>
      <c r="G496" s="264"/>
      <c r="H496" s="264"/>
      <c r="I496" s="264"/>
      <c r="J496" s="264"/>
      <c r="K496" s="264"/>
      <c r="L496" s="264"/>
      <c r="M496" s="264"/>
      <c r="N496" s="264"/>
      <c r="O496" s="264"/>
    </row>
    <row r="497" spans="2:15" ht="32.25" hidden="1" customHeight="1" x14ac:dyDescent="0.25">
      <c r="B497" s="189"/>
      <c r="C497" s="84"/>
      <c r="D497" s="19"/>
      <c r="E497" s="2"/>
      <c r="F497" s="2"/>
      <c r="G497" s="254"/>
      <c r="H497" s="254"/>
      <c r="I497" s="254"/>
      <c r="J497" s="254"/>
      <c r="K497" s="254"/>
      <c r="L497" s="254"/>
      <c r="M497" s="254"/>
      <c r="N497" s="254"/>
      <c r="O497" s="254"/>
    </row>
    <row r="498" spans="2:15" ht="32.25" hidden="1" customHeight="1" x14ac:dyDescent="0.25">
      <c r="B498" s="189" t="s">
        <v>11</v>
      </c>
      <c r="C498" s="85" t="s">
        <v>39</v>
      </c>
      <c r="D498" s="20" t="s">
        <v>143</v>
      </c>
      <c r="E498" s="109">
        <v>99</v>
      </c>
      <c r="F498" s="19"/>
      <c r="G498" s="254">
        <f t="shared" ref="G498:O499" si="189">G499</f>
        <v>0</v>
      </c>
      <c r="H498" s="254">
        <f t="shared" si="189"/>
        <v>0</v>
      </c>
      <c r="I498" s="254">
        <f t="shared" si="189"/>
        <v>0</v>
      </c>
      <c r="J498" s="254">
        <f t="shared" si="189"/>
        <v>0</v>
      </c>
      <c r="K498" s="254">
        <f t="shared" si="189"/>
        <v>0</v>
      </c>
      <c r="L498" s="254">
        <f t="shared" si="189"/>
        <v>0</v>
      </c>
      <c r="M498" s="254">
        <f t="shared" si="189"/>
        <v>0</v>
      </c>
      <c r="N498" s="254">
        <f t="shared" si="189"/>
        <v>0</v>
      </c>
      <c r="O498" s="254">
        <f t="shared" si="189"/>
        <v>0</v>
      </c>
    </row>
    <row r="499" spans="2:15" ht="32.25" hidden="1" customHeight="1" x14ac:dyDescent="0.25">
      <c r="B499" s="189" t="s">
        <v>15</v>
      </c>
      <c r="C499" s="85" t="s">
        <v>39</v>
      </c>
      <c r="D499" s="20" t="s">
        <v>143</v>
      </c>
      <c r="E499" s="110" t="s">
        <v>16</v>
      </c>
      <c r="F499" s="19"/>
      <c r="G499" s="254">
        <f t="shared" si="189"/>
        <v>0</v>
      </c>
      <c r="H499" s="254">
        <f t="shared" si="189"/>
        <v>0</v>
      </c>
      <c r="I499" s="254">
        <f t="shared" si="189"/>
        <v>0</v>
      </c>
      <c r="J499" s="254">
        <f t="shared" si="189"/>
        <v>0</v>
      </c>
      <c r="K499" s="254">
        <f t="shared" si="189"/>
        <v>0</v>
      </c>
      <c r="L499" s="254">
        <f t="shared" si="189"/>
        <v>0</v>
      </c>
      <c r="M499" s="254">
        <f t="shared" si="189"/>
        <v>0</v>
      </c>
      <c r="N499" s="254">
        <f t="shared" si="189"/>
        <v>0</v>
      </c>
      <c r="O499" s="254">
        <f t="shared" si="189"/>
        <v>0</v>
      </c>
    </row>
    <row r="500" spans="2:15" ht="32.25" hidden="1" customHeight="1" thickBot="1" x14ac:dyDescent="0.3">
      <c r="B500" s="189" t="s">
        <v>620</v>
      </c>
      <c r="C500" s="85" t="s">
        <v>39</v>
      </c>
      <c r="D500" s="20" t="s">
        <v>143</v>
      </c>
      <c r="E500" s="110" t="s">
        <v>621</v>
      </c>
      <c r="F500" s="20" t="s">
        <v>35</v>
      </c>
      <c r="G500" s="254"/>
      <c r="H500" s="254"/>
      <c r="I500" s="254"/>
      <c r="J500" s="254"/>
      <c r="K500" s="254"/>
      <c r="L500" s="254"/>
      <c r="M500" s="254"/>
      <c r="N500" s="254"/>
      <c r="O500" s="254"/>
    </row>
    <row r="501" spans="2:15" ht="16.5" thickBot="1" x14ac:dyDescent="0.3">
      <c r="B501" s="284" t="s">
        <v>636</v>
      </c>
      <c r="C501" s="13" t="s">
        <v>208</v>
      </c>
      <c r="D501" s="15" t="s">
        <v>637</v>
      </c>
      <c r="E501" s="14"/>
      <c r="F501" s="16"/>
      <c r="G501" s="251">
        <f t="shared" ref="G501:O502" si="190">G502</f>
        <v>254318</v>
      </c>
      <c r="H501" s="251">
        <f t="shared" si="190"/>
        <v>13021</v>
      </c>
      <c r="I501" s="251">
        <f t="shared" si="190"/>
        <v>267339</v>
      </c>
      <c r="J501" s="251">
        <f t="shared" si="190"/>
        <v>262557</v>
      </c>
      <c r="K501" s="251">
        <f t="shared" si="190"/>
        <v>9001</v>
      </c>
      <c r="L501" s="251">
        <f t="shared" si="190"/>
        <v>271558</v>
      </c>
      <c r="M501" s="251">
        <f t="shared" si="190"/>
        <v>267161</v>
      </c>
      <c r="N501" s="251">
        <f t="shared" si="190"/>
        <v>8674</v>
      </c>
      <c r="O501" s="251">
        <f t="shared" si="190"/>
        <v>275835</v>
      </c>
    </row>
    <row r="502" spans="2:15" ht="48" customHeight="1" x14ac:dyDescent="0.25">
      <c r="B502" s="206" t="s">
        <v>608</v>
      </c>
      <c r="C502" s="85" t="s">
        <v>39</v>
      </c>
      <c r="D502" s="20" t="s">
        <v>147</v>
      </c>
      <c r="E502" s="101">
        <v>12</v>
      </c>
      <c r="F502" s="2"/>
      <c r="G502" s="271">
        <f t="shared" si="190"/>
        <v>254318</v>
      </c>
      <c r="H502" s="271">
        <f t="shared" si="190"/>
        <v>13021</v>
      </c>
      <c r="I502" s="271">
        <f t="shared" si="190"/>
        <v>267339</v>
      </c>
      <c r="J502" s="271">
        <f t="shared" si="190"/>
        <v>262557</v>
      </c>
      <c r="K502" s="271">
        <f t="shared" si="190"/>
        <v>9001</v>
      </c>
      <c r="L502" s="271">
        <f t="shared" si="190"/>
        <v>271558</v>
      </c>
      <c r="M502" s="271">
        <f t="shared" si="190"/>
        <v>267161</v>
      </c>
      <c r="N502" s="271">
        <f t="shared" si="190"/>
        <v>8674</v>
      </c>
      <c r="O502" s="271">
        <f t="shared" si="190"/>
        <v>275835</v>
      </c>
    </row>
    <row r="503" spans="2:15" ht="15.75" x14ac:dyDescent="0.25">
      <c r="B503" s="189" t="s">
        <v>638</v>
      </c>
      <c r="C503" s="85" t="s">
        <v>39</v>
      </c>
      <c r="D503" s="20" t="s">
        <v>147</v>
      </c>
      <c r="E503" s="155" t="s">
        <v>639</v>
      </c>
      <c r="F503" s="2"/>
      <c r="G503" s="254">
        <f t="shared" ref="G503:O503" si="191">G504+G508+G513+G517+G520</f>
        <v>254318</v>
      </c>
      <c r="H503" s="254">
        <f t="shared" si="191"/>
        <v>13021</v>
      </c>
      <c r="I503" s="254">
        <f t="shared" si="191"/>
        <v>267339</v>
      </c>
      <c r="J503" s="254">
        <f t="shared" si="191"/>
        <v>262557</v>
      </c>
      <c r="K503" s="254">
        <f t="shared" si="191"/>
        <v>9001</v>
      </c>
      <c r="L503" s="254">
        <f t="shared" si="191"/>
        <v>271558</v>
      </c>
      <c r="M503" s="254">
        <f t="shared" si="191"/>
        <v>267161</v>
      </c>
      <c r="N503" s="254">
        <f t="shared" si="191"/>
        <v>8674</v>
      </c>
      <c r="O503" s="254">
        <f t="shared" si="191"/>
        <v>275835</v>
      </c>
    </row>
    <row r="504" spans="2:15" ht="31.5" x14ac:dyDescent="0.25">
      <c r="B504" s="189" t="s">
        <v>640</v>
      </c>
      <c r="C504" s="85" t="s">
        <v>39</v>
      </c>
      <c r="D504" s="20" t="s">
        <v>147</v>
      </c>
      <c r="E504" s="155" t="s">
        <v>641</v>
      </c>
      <c r="F504" s="2"/>
      <c r="G504" s="254">
        <f t="shared" ref="G504:O504" si="192">G505+G506+G507</f>
        <v>932</v>
      </c>
      <c r="H504" s="254">
        <f t="shared" si="192"/>
        <v>715</v>
      </c>
      <c r="I504" s="254">
        <f t="shared" si="192"/>
        <v>1647</v>
      </c>
      <c r="J504" s="254">
        <f t="shared" si="192"/>
        <v>934</v>
      </c>
      <c r="K504" s="254">
        <f t="shared" si="192"/>
        <v>715</v>
      </c>
      <c r="L504" s="254">
        <f t="shared" si="192"/>
        <v>1649</v>
      </c>
      <c r="M504" s="254">
        <f t="shared" si="192"/>
        <v>934</v>
      </c>
      <c r="N504" s="254">
        <f t="shared" si="192"/>
        <v>715</v>
      </c>
      <c r="O504" s="254">
        <f t="shared" si="192"/>
        <v>1649</v>
      </c>
    </row>
    <row r="505" spans="2:15" ht="63" x14ac:dyDescent="0.25">
      <c r="B505" s="189" t="s">
        <v>642</v>
      </c>
      <c r="C505" s="85" t="s">
        <v>39</v>
      </c>
      <c r="D505" s="20" t="s">
        <v>147</v>
      </c>
      <c r="E505" s="155" t="s">
        <v>643</v>
      </c>
      <c r="F505" s="2">
        <v>100</v>
      </c>
      <c r="G505" s="254">
        <v>693</v>
      </c>
      <c r="H505" s="254">
        <v>715</v>
      </c>
      <c r="I505" s="254">
        <f>G505+H505</f>
        <v>1408</v>
      </c>
      <c r="J505" s="254">
        <v>695</v>
      </c>
      <c r="K505" s="254">
        <v>715</v>
      </c>
      <c r="L505" s="254">
        <f>J505+K505</f>
        <v>1410</v>
      </c>
      <c r="M505" s="254">
        <v>695</v>
      </c>
      <c r="N505" s="254">
        <v>715</v>
      </c>
      <c r="O505" s="254">
        <f>M505+N505</f>
        <v>1410</v>
      </c>
    </row>
    <row r="506" spans="2:15" ht="47.25" hidden="1" x14ac:dyDescent="0.25">
      <c r="B506" s="189" t="s">
        <v>644</v>
      </c>
      <c r="C506" s="85" t="s">
        <v>39</v>
      </c>
      <c r="D506" s="20" t="s">
        <v>147</v>
      </c>
      <c r="E506" s="155" t="s">
        <v>643</v>
      </c>
      <c r="F506" s="2">
        <v>200</v>
      </c>
      <c r="G506" s="254"/>
      <c r="H506" s="254"/>
      <c r="I506" s="254">
        <f>G506+H506</f>
        <v>0</v>
      </c>
      <c r="J506" s="254"/>
      <c r="K506" s="254"/>
      <c r="L506" s="254">
        <f>J506+K506</f>
        <v>0</v>
      </c>
      <c r="M506" s="254"/>
      <c r="N506" s="254"/>
      <c r="O506" s="254">
        <f>M506+N506</f>
        <v>0</v>
      </c>
    </row>
    <row r="507" spans="2:15" ht="31.5" x14ac:dyDescent="0.25">
      <c r="B507" s="206" t="s">
        <v>645</v>
      </c>
      <c r="C507" s="85" t="s">
        <v>39</v>
      </c>
      <c r="D507" s="20" t="s">
        <v>147</v>
      </c>
      <c r="E507" s="155" t="s">
        <v>643</v>
      </c>
      <c r="F507" s="2">
        <v>800</v>
      </c>
      <c r="G507" s="254">
        <v>239</v>
      </c>
      <c r="H507" s="254"/>
      <c r="I507" s="254">
        <f>G507+H507</f>
        <v>239</v>
      </c>
      <c r="J507" s="254">
        <v>239</v>
      </c>
      <c r="K507" s="254"/>
      <c r="L507" s="254">
        <f>J507+K507</f>
        <v>239</v>
      </c>
      <c r="M507" s="254">
        <v>239</v>
      </c>
      <c r="N507" s="254"/>
      <c r="O507" s="254">
        <f>M507+N507</f>
        <v>239</v>
      </c>
    </row>
    <row r="508" spans="2:15" ht="30" customHeight="1" x14ac:dyDescent="0.25">
      <c r="B508" s="189" t="s">
        <v>646</v>
      </c>
      <c r="C508" s="85" t="s">
        <v>39</v>
      </c>
      <c r="D508" s="20" t="s">
        <v>147</v>
      </c>
      <c r="E508" s="155" t="s">
        <v>647</v>
      </c>
      <c r="F508" s="2"/>
      <c r="G508" s="254">
        <f t="shared" ref="G508:O508" si="193">G509+G510+G511+G512</f>
        <v>143810</v>
      </c>
      <c r="H508" s="254">
        <f t="shared" si="193"/>
        <v>-715</v>
      </c>
      <c r="I508" s="254">
        <f t="shared" si="193"/>
        <v>143095</v>
      </c>
      <c r="J508" s="254">
        <f t="shared" si="193"/>
        <v>148102</v>
      </c>
      <c r="K508" s="254">
        <f t="shared" si="193"/>
        <v>-4844</v>
      </c>
      <c r="L508" s="254">
        <f t="shared" si="193"/>
        <v>143258</v>
      </c>
      <c r="M508" s="254">
        <f t="shared" si="193"/>
        <v>153561</v>
      </c>
      <c r="N508" s="254">
        <f t="shared" si="193"/>
        <v>-5004</v>
      </c>
      <c r="O508" s="254">
        <f t="shared" si="193"/>
        <v>148557</v>
      </c>
    </row>
    <row r="509" spans="2:15" ht="63" x14ac:dyDescent="0.25">
      <c r="B509" s="189" t="s">
        <v>118</v>
      </c>
      <c r="C509" s="85" t="s">
        <v>39</v>
      </c>
      <c r="D509" s="20" t="s">
        <v>147</v>
      </c>
      <c r="E509" s="155" t="s">
        <v>648</v>
      </c>
      <c r="F509" s="2">
        <v>100</v>
      </c>
      <c r="G509" s="254">
        <v>111432</v>
      </c>
      <c r="H509" s="254">
        <v>-715</v>
      </c>
      <c r="I509" s="254">
        <f t="shared" ref="I509:I516" si="194">G509+H509</f>
        <v>110717</v>
      </c>
      <c r="J509" s="254">
        <v>115950</v>
      </c>
      <c r="K509" s="254">
        <v>-4171</v>
      </c>
      <c r="L509" s="254">
        <f>J509+K509</f>
        <v>111779</v>
      </c>
      <c r="M509" s="254">
        <v>120426</v>
      </c>
      <c r="N509" s="254">
        <v>-4305</v>
      </c>
      <c r="O509" s="254">
        <f>M509+N509</f>
        <v>116121</v>
      </c>
    </row>
    <row r="510" spans="2:15" ht="31.5" x14ac:dyDescent="0.25">
      <c r="B510" s="189" t="s">
        <v>191</v>
      </c>
      <c r="C510" s="85" t="s">
        <v>39</v>
      </c>
      <c r="D510" s="20" t="s">
        <v>147</v>
      </c>
      <c r="E510" s="155" t="s">
        <v>648</v>
      </c>
      <c r="F510" s="2">
        <v>200</v>
      </c>
      <c r="G510" s="254">
        <v>6887</v>
      </c>
      <c r="H510" s="254"/>
      <c r="I510" s="254">
        <f t="shared" si="194"/>
        <v>6887</v>
      </c>
      <c r="J510" s="254">
        <v>5095</v>
      </c>
      <c r="K510" s="254"/>
      <c r="L510" s="254">
        <f>J510+K510</f>
        <v>5095</v>
      </c>
      <c r="M510" s="254">
        <v>5148</v>
      </c>
      <c r="N510" s="254"/>
      <c r="O510" s="254">
        <f>M510+N510</f>
        <v>5148</v>
      </c>
    </row>
    <row r="511" spans="2:15" ht="47.25" x14ac:dyDescent="0.25">
      <c r="B511" s="189" t="s">
        <v>109</v>
      </c>
      <c r="C511" s="85" t="s">
        <v>39</v>
      </c>
      <c r="D511" s="20" t="s">
        <v>147</v>
      </c>
      <c r="E511" s="155" t="s">
        <v>648</v>
      </c>
      <c r="F511" s="2">
        <v>600</v>
      </c>
      <c r="G511" s="254">
        <v>24350</v>
      </c>
      <c r="H511" s="254"/>
      <c r="I511" s="254">
        <f t="shared" si="194"/>
        <v>24350</v>
      </c>
      <c r="J511" s="254">
        <v>25916</v>
      </c>
      <c r="K511" s="254">
        <v>-673</v>
      </c>
      <c r="L511" s="254">
        <f>J511+K511</f>
        <v>25243</v>
      </c>
      <c r="M511" s="254">
        <v>26846</v>
      </c>
      <c r="N511" s="254">
        <v>-699</v>
      </c>
      <c r="O511" s="254">
        <f>M511+N511</f>
        <v>26147</v>
      </c>
    </row>
    <row r="512" spans="2:15" ht="31.5" x14ac:dyDescent="0.25">
      <c r="B512" s="189" t="s">
        <v>192</v>
      </c>
      <c r="C512" s="85" t="s">
        <v>39</v>
      </c>
      <c r="D512" s="20" t="s">
        <v>147</v>
      </c>
      <c r="E512" s="155" t="s">
        <v>648</v>
      </c>
      <c r="F512" s="2">
        <v>800</v>
      </c>
      <c r="G512" s="254">
        <v>1141</v>
      </c>
      <c r="H512" s="254"/>
      <c r="I512" s="254">
        <f t="shared" si="194"/>
        <v>1141</v>
      </c>
      <c r="J512" s="254">
        <v>1141</v>
      </c>
      <c r="K512" s="254"/>
      <c r="L512" s="254">
        <f>J512+K512</f>
        <v>1141</v>
      </c>
      <c r="M512" s="254">
        <v>1141</v>
      </c>
      <c r="N512" s="254"/>
      <c r="O512" s="254">
        <f>M512+N512</f>
        <v>1141</v>
      </c>
    </row>
    <row r="513" spans="2:15" ht="31.5" x14ac:dyDescent="0.25">
      <c r="B513" s="189" t="s">
        <v>649</v>
      </c>
      <c r="C513" s="85" t="s">
        <v>39</v>
      </c>
      <c r="D513" s="20" t="s">
        <v>147</v>
      </c>
      <c r="E513" s="155" t="s">
        <v>650</v>
      </c>
      <c r="F513" s="2"/>
      <c r="G513" s="254">
        <f t="shared" ref="G513:O513" si="195">G514+G515+G516</f>
        <v>97867</v>
      </c>
      <c r="H513" s="254">
        <f t="shared" si="195"/>
        <v>13021</v>
      </c>
      <c r="I513" s="254">
        <f t="shared" si="195"/>
        <v>110888</v>
      </c>
      <c r="J513" s="254">
        <f t="shared" si="195"/>
        <v>101812</v>
      </c>
      <c r="K513" s="254">
        <f t="shared" si="195"/>
        <v>13130</v>
      </c>
      <c r="L513" s="254">
        <f t="shared" si="195"/>
        <v>114942</v>
      </c>
      <c r="M513" s="254">
        <f t="shared" si="195"/>
        <v>100957</v>
      </c>
      <c r="N513" s="254">
        <f t="shared" si="195"/>
        <v>12963</v>
      </c>
      <c r="O513" s="254">
        <f t="shared" si="195"/>
        <v>113920</v>
      </c>
    </row>
    <row r="514" spans="2:15" ht="63" x14ac:dyDescent="0.25">
      <c r="B514" s="189" t="s">
        <v>651</v>
      </c>
      <c r="C514" s="85" t="s">
        <v>39</v>
      </c>
      <c r="D514" s="20" t="s">
        <v>147</v>
      </c>
      <c r="E514" s="102" t="s">
        <v>652</v>
      </c>
      <c r="F514" s="2">
        <v>100</v>
      </c>
      <c r="G514" s="254">
        <v>29423</v>
      </c>
      <c r="H514" s="254">
        <v>7811</v>
      </c>
      <c r="I514" s="254">
        <f t="shared" si="194"/>
        <v>37234</v>
      </c>
      <c r="J514" s="254">
        <v>30358</v>
      </c>
      <c r="K514" s="254">
        <v>7811</v>
      </c>
      <c r="L514" s="254">
        <f>J514+K514</f>
        <v>38169</v>
      </c>
      <c r="M514" s="254">
        <v>33301</v>
      </c>
      <c r="N514" s="254">
        <v>7811</v>
      </c>
      <c r="O514" s="254">
        <f>M514+N514</f>
        <v>41112</v>
      </c>
    </row>
    <row r="515" spans="2:15" ht="31.5" x14ac:dyDescent="0.25">
      <c r="B515" s="189" t="s">
        <v>653</v>
      </c>
      <c r="C515" s="85" t="s">
        <v>39</v>
      </c>
      <c r="D515" s="20" t="s">
        <v>147</v>
      </c>
      <c r="E515" s="102" t="s">
        <v>652</v>
      </c>
      <c r="F515" s="2">
        <v>200</v>
      </c>
      <c r="G515" s="254">
        <v>25444</v>
      </c>
      <c r="H515" s="254"/>
      <c r="I515" s="254">
        <f t="shared" si="194"/>
        <v>25444</v>
      </c>
      <c r="J515" s="254">
        <v>28454</v>
      </c>
      <c r="K515" s="254"/>
      <c r="L515" s="254">
        <f>J515+K515</f>
        <v>28454</v>
      </c>
      <c r="M515" s="254">
        <v>25156</v>
      </c>
      <c r="N515" s="254"/>
      <c r="O515" s="254">
        <f>M515+N515</f>
        <v>25156</v>
      </c>
    </row>
    <row r="516" spans="2:15" ht="52.5" customHeight="1" x14ac:dyDescent="0.25">
      <c r="B516" s="206" t="s">
        <v>654</v>
      </c>
      <c r="C516" s="85" t="s">
        <v>39</v>
      </c>
      <c r="D516" s="20" t="s">
        <v>147</v>
      </c>
      <c r="E516" s="102" t="s">
        <v>652</v>
      </c>
      <c r="F516" s="2">
        <v>600</v>
      </c>
      <c r="G516" s="254">
        <v>43000</v>
      </c>
      <c r="H516" s="254">
        <v>5210</v>
      </c>
      <c r="I516" s="254">
        <f t="shared" si="194"/>
        <v>48210</v>
      </c>
      <c r="J516" s="254">
        <v>43000</v>
      </c>
      <c r="K516" s="254">
        <v>5319</v>
      </c>
      <c r="L516" s="254">
        <f>J516+K516</f>
        <v>48319</v>
      </c>
      <c r="M516" s="254">
        <v>42500</v>
      </c>
      <c r="N516" s="254">
        <v>5152</v>
      </c>
      <c r="O516" s="254">
        <f>M516+N516</f>
        <v>47652</v>
      </c>
    </row>
    <row r="517" spans="2:15" ht="27.75" hidden="1" customHeight="1" x14ac:dyDescent="0.25">
      <c r="B517" s="189" t="s">
        <v>655</v>
      </c>
      <c r="C517" s="85" t="s">
        <v>39</v>
      </c>
      <c r="D517" s="20" t="s">
        <v>147</v>
      </c>
      <c r="E517" s="102" t="s">
        <v>656</v>
      </c>
      <c r="F517" s="2"/>
      <c r="G517" s="254">
        <f t="shared" ref="G517:O517" si="196">G518+G519</f>
        <v>0</v>
      </c>
      <c r="H517" s="254">
        <f t="shared" si="196"/>
        <v>0</v>
      </c>
      <c r="I517" s="254">
        <f t="shared" si="196"/>
        <v>0</v>
      </c>
      <c r="J517" s="254">
        <f t="shared" si="196"/>
        <v>0</v>
      </c>
      <c r="K517" s="254">
        <f t="shared" si="196"/>
        <v>0</v>
      </c>
      <c r="L517" s="254">
        <f t="shared" si="196"/>
        <v>0</v>
      </c>
      <c r="M517" s="254">
        <f t="shared" si="196"/>
        <v>0</v>
      </c>
      <c r="N517" s="254">
        <f t="shared" si="196"/>
        <v>0</v>
      </c>
      <c r="O517" s="254">
        <f t="shared" si="196"/>
        <v>0</v>
      </c>
    </row>
    <row r="518" spans="2:15" ht="31.5" hidden="1" x14ac:dyDescent="0.25">
      <c r="B518" s="189" t="s">
        <v>657</v>
      </c>
      <c r="C518" s="85" t="s">
        <v>39</v>
      </c>
      <c r="D518" s="20" t="s">
        <v>147</v>
      </c>
      <c r="E518" s="102" t="s">
        <v>658</v>
      </c>
      <c r="F518" s="2">
        <v>200</v>
      </c>
      <c r="G518" s="254"/>
      <c r="H518" s="254"/>
      <c r="I518" s="254"/>
      <c r="J518" s="254"/>
      <c r="K518" s="254"/>
      <c r="L518" s="254"/>
      <c r="M518" s="254"/>
      <c r="N518" s="254"/>
      <c r="O518" s="254"/>
    </row>
    <row r="519" spans="2:15" ht="47.25" hidden="1" x14ac:dyDescent="0.25">
      <c r="B519" s="189" t="s">
        <v>659</v>
      </c>
      <c r="C519" s="85" t="s">
        <v>39</v>
      </c>
      <c r="D519" s="20" t="s">
        <v>147</v>
      </c>
      <c r="E519" s="102" t="s">
        <v>660</v>
      </c>
      <c r="F519" s="2">
        <v>200</v>
      </c>
      <c r="G519" s="254"/>
      <c r="H519" s="254"/>
      <c r="I519" s="254"/>
      <c r="J519" s="254"/>
      <c r="K519" s="254"/>
      <c r="L519" s="254"/>
      <c r="M519" s="254"/>
      <c r="N519" s="254"/>
      <c r="O519" s="254"/>
    </row>
    <row r="520" spans="2:15" ht="15.75" x14ac:dyDescent="0.25">
      <c r="B520" s="189" t="s">
        <v>661</v>
      </c>
      <c r="C520" s="85" t="s">
        <v>39</v>
      </c>
      <c r="D520" s="20" t="s">
        <v>147</v>
      </c>
      <c r="E520" s="102" t="s">
        <v>662</v>
      </c>
      <c r="F520" s="2"/>
      <c r="G520" s="254">
        <f t="shared" ref="G520:O520" si="197">G521</f>
        <v>11709</v>
      </c>
      <c r="H520" s="254">
        <f t="shared" si="197"/>
        <v>0</v>
      </c>
      <c r="I520" s="254">
        <f t="shared" si="197"/>
        <v>11709</v>
      </c>
      <c r="J520" s="254">
        <f t="shared" si="197"/>
        <v>11709</v>
      </c>
      <c r="K520" s="254">
        <f t="shared" si="197"/>
        <v>0</v>
      </c>
      <c r="L520" s="254">
        <f t="shared" si="197"/>
        <v>11709</v>
      </c>
      <c r="M520" s="254">
        <f t="shared" si="197"/>
        <v>11709</v>
      </c>
      <c r="N520" s="254">
        <f t="shared" si="197"/>
        <v>0</v>
      </c>
      <c r="O520" s="254">
        <f t="shared" si="197"/>
        <v>11709</v>
      </c>
    </row>
    <row r="521" spans="2:15" ht="48" thickBot="1" x14ac:dyDescent="0.3">
      <c r="B521" s="189" t="s">
        <v>109</v>
      </c>
      <c r="C521" s="85" t="s">
        <v>39</v>
      </c>
      <c r="D521" s="20" t="s">
        <v>147</v>
      </c>
      <c r="E521" s="125" t="s">
        <v>663</v>
      </c>
      <c r="F521" s="7" t="s">
        <v>111</v>
      </c>
      <c r="G521" s="254">
        <v>11709</v>
      </c>
      <c r="H521" s="254"/>
      <c r="I521" s="254">
        <f>G521+H521</f>
        <v>11709</v>
      </c>
      <c r="J521" s="254">
        <v>11709</v>
      </c>
      <c r="K521" s="254"/>
      <c r="L521" s="254">
        <f>J521+K521</f>
        <v>11709</v>
      </c>
      <c r="M521" s="254">
        <v>11709</v>
      </c>
      <c r="N521" s="254"/>
      <c r="O521" s="254">
        <f>M521+N521</f>
        <v>11709</v>
      </c>
    </row>
    <row r="522" spans="2:15" ht="16.5" hidden="1" thickBot="1" x14ac:dyDescent="0.3">
      <c r="B522" s="189" t="s">
        <v>11</v>
      </c>
      <c r="C522" s="85" t="s">
        <v>39</v>
      </c>
      <c r="D522" s="20" t="s">
        <v>147</v>
      </c>
      <c r="E522" s="106">
        <v>99</v>
      </c>
      <c r="F522" s="6"/>
      <c r="G522" s="254"/>
      <c r="H522" s="254"/>
      <c r="I522" s="254"/>
      <c r="J522" s="254"/>
      <c r="K522" s="254"/>
      <c r="L522" s="254"/>
      <c r="M522" s="254"/>
      <c r="N522" s="254"/>
      <c r="O522" s="254"/>
    </row>
    <row r="523" spans="2:15" ht="16.5" hidden="1" thickBot="1" x14ac:dyDescent="0.3">
      <c r="B523" s="189" t="s">
        <v>15</v>
      </c>
      <c r="C523" s="85" t="s">
        <v>39</v>
      </c>
      <c r="D523" s="20" t="s">
        <v>147</v>
      </c>
      <c r="E523" s="107" t="s">
        <v>16</v>
      </c>
      <c r="F523" s="6"/>
      <c r="G523" s="254"/>
      <c r="H523" s="254"/>
      <c r="I523" s="254"/>
      <c r="J523" s="254"/>
      <c r="K523" s="254"/>
      <c r="L523" s="254"/>
      <c r="M523" s="254"/>
      <c r="N523" s="254"/>
      <c r="O523" s="254"/>
    </row>
    <row r="524" spans="2:15" ht="63.75" hidden="1" thickBot="1" x14ac:dyDescent="0.3">
      <c r="B524" s="189" t="s">
        <v>120</v>
      </c>
      <c r="C524" s="85" t="s">
        <v>39</v>
      </c>
      <c r="D524" s="20" t="s">
        <v>147</v>
      </c>
      <c r="E524" s="107" t="s">
        <v>29</v>
      </c>
      <c r="F524" s="7" t="s">
        <v>19</v>
      </c>
      <c r="G524" s="254"/>
      <c r="H524" s="254"/>
      <c r="I524" s="254"/>
      <c r="J524" s="254"/>
      <c r="K524" s="254"/>
      <c r="L524" s="254"/>
      <c r="M524" s="254"/>
      <c r="N524" s="254"/>
      <c r="O524" s="254"/>
    </row>
    <row r="525" spans="2:15" ht="16.5" thickBot="1" x14ac:dyDescent="0.3">
      <c r="B525" s="284" t="s">
        <v>664</v>
      </c>
      <c r="C525" s="13" t="s">
        <v>208</v>
      </c>
      <c r="D525" s="15" t="s">
        <v>665</v>
      </c>
      <c r="E525" s="14"/>
      <c r="F525" s="16"/>
      <c r="G525" s="251">
        <f t="shared" ref="G525:O525" si="198">G526+G543</f>
        <v>166797</v>
      </c>
      <c r="H525" s="251">
        <f t="shared" si="198"/>
        <v>-178</v>
      </c>
      <c r="I525" s="251">
        <f t="shared" si="198"/>
        <v>166619</v>
      </c>
      <c r="J525" s="251">
        <f t="shared" si="198"/>
        <v>167414</v>
      </c>
      <c r="K525" s="251">
        <f t="shared" si="198"/>
        <v>-641</v>
      </c>
      <c r="L525" s="251">
        <f t="shared" si="198"/>
        <v>166773</v>
      </c>
      <c r="M525" s="251">
        <f t="shared" si="198"/>
        <v>167691</v>
      </c>
      <c r="N525" s="251">
        <f t="shared" si="198"/>
        <v>-641</v>
      </c>
      <c r="O525" s="251">
        <f t="shared" si="198"/>
        <v>167050</v>
      </c>
    </row>
    <row r="526" spans="2:15" ht="31.5" x14ac:dyDescent="0.25">
      <c r="B526" s="189" t="s">
        <v>666</v>
      </c>
      <c r="C526" s="85" t="s">
        <v>39</v>
      </c>
      <c r="D526" s="20" t="s">
        <v>66</v>
      </c>
      <c r="E526" s="106">
        <v>10</v>
      </c>
      <c r="F526" s="28"/>
      <c r="G526" s="254">
        <f t="shared" ref="G526:O526" si="199">G527+G536</f>
        <v>166797</v>
      </c>
      <c r="H526" s="254">
        <f t="shared" si="199"/>
        <v>-178</v>
      </c>
      <c r="I526" s="254">
        <f t="shared" si="199"/>
        <v>166619</v>
      </c>
      <c r="J526" s="254">
        <f t="shared" si="199"/>
        <v>167414</v>
      </c>
      <c r="K526" s="254">
        <f t="shared" si="199"/>
        <v>-641</v>
      </c>
      <c r="L526" s="254">
        <f t="shared" si="199"/>
        <v>166773</v>
      </c>
      <c r="M526" s="254">
        <f t="shared" si="199"/>
        <v>167691</v>
      </c>
      <c r="N526" s="254">
        <f t="shared" si="199"/>
        <v>-641</v>
      </c>
      <c r="O526" s="254">
        <f t="shared" si="199"/>
        <v>167050</v>
      </c>
    </row>
    <row r="527" spans="2:15" ht="15.75" x14ac:dyDescent="0.25">
      <c r="B527" s="189" t="s">
        <v>667</v>
      </c>
      <c r="C527" s="85" t="s">
        <v>39</v>
      </c>
      <c r="D527" s="20" t="s">
        <v>66</v>
      </c>
      <c r="E527" s="107" t="s">
        <v>668</v>
      </c>
      <c r="F527" s="2"/>
      <c r="G527" s="254">
        <f t="shared" ref="G527:O527" si="200">G528+G530+G534</f>
        <v>150111</v>
      </c>
      <c r="H527" s="254">
        <f t="shared" si="200"/>
        <v>0</v>
      </c>
      <c r="I527" s="254">
        <f t="shared" si="200"/>
        <v>150111</v>
      </c>
      <c r="J527" s="254">
        <f t="shared" si="200"/>
        <v>150383</v>
      </c>
      <c r="K527" s="254">
        <f t="shared" si="200"/>
        <v>0</v>
      </c>
      <c r="L527" s="254">
        <f t="shared" si="200"/>
        <v>150383</v>
      </c>
      <c r="M527" s="254">
        <f t="shared" si="200"/>
        <v>150660</v>
      </c>
      <c r="N527" s="254">
        <f t="shared" si="200"/>
        <v>0</v>
      </c>
      <c r="O527" s="254">
        <f t="shared" si="200"/>
        <v>150660</v>
      </c>
    </row>
    <row r="528" spans="2:15" ht="31.5" x14ac:dyDescent="0.25">
      <c r="B528" s="189" t="s">
        <v>669</v>
      </c>
      <c r="C528" s="85" t="s">
        <v>39</v>
      </c>
      <c r="D528" s="20" t="s">
        <v>66</v>
      </c>
      <c r="E528" s="107" t="s">
        <v>670</v>
      </c>
      <c r="F528" s="28"/>
      <c r="G528" s="254">
        <f t="shared" ref="G528:O528" si="201">G529</f>
        <v>21123</v>
      </c>
      <c r="H528" s="254">
        <f t="shared" si="201"/>
        <v>0</v>
      </c>
      <c r="I528" s="254">
        <f t="shared" si="201"/>
        <v>21123</v>
      </c>
      <c r="J528" s="254">
        <f t="shared" si="201"/>
        <v>21123</v>
      </c>
      <c r="K528" s="254">
        <f t="shared" si="201"/>
        <v>0</v>
      </c>
      <c r="L528" s="254">
        <f t="shared" si="201"/>
        <v>21123</v>
      </c>
      <c r="M528" s="254">
        <f t="shared" si="201"/>
        <v>21123</v>
      </c>
      <c r="N528" s="254">
        <f t="shared" si="201"/>
        <v>0</v>
      </c>
      <c r="O528" s="254">
        <f t="shared" si="201"/>
        <v>21123</v>
      </c>
    </row>
    <row r="529" spans="2:15" ht="31.5" x14ac:dyDescent="0.25">
      <c r="B529" s="189" t="s">
        <v>671</v>
      </c>
      <c r="C529" s="85" t="s">
        <v>39</v>
      </c>
      <c r="D529" s="20" t="s">
        <v>66</v>
      </c>
      <c r="E529" s="107" t="s">
        <v>672</v>
      </c>
      <c r="F529" s="2">
        <v>500</v>
      </c>
      <c r="G529" s="254">
        <v>21123</v>
      </c>
      <c r="H529" s="254"/>
      <c r="I529" s="254">
        <f>G529+H529</f>
        <v>21123</v>
      </c>
      <c r="J529" s="254">
        <v>21123</v>
      </c>
      <c r="K529" s="254"/>
      <c r="L529" s="254">
        <f>J529+K529</f>
        <v>21123</v>
      </c>
      <c r="M529" s="254">
        <v>21123</v>
      </c>
      <c r="N529" s="254"/>
      <c r="O529" s="254">
        <f>M529+N529</f>
        <v>21123</v>
      </c>
    </row>
    <row r="530" spans="2:15" ht="15.75" x14ac:dyDescent="0.25">
      <c r="B530" s="206" t="s">
        <v>673</v>
      </c>
      <c r="C530" s="85" t="s">
        <v>39</v>
      </c>
      <c r="D530" s="20" t="s">
        <v>66</v>
      </c>
      <c r="E530" s="107" t="s">
        <v>674</v>
      </c>
      <c r="F530" s="28"/>
      <c r="G530" s="254">
        <f t="shared" ref="G530:O530" si="202">G531+G532+G533</f>
        <v>128988</v>
      </c>
      <c r="H530" s="254">
        <f t="shared" si="202"/>
        <v>0</v>
      </c>
      <c r="I530" s="254">
        <f t="shared" si="202"/>
        <v>128988</v>
      </c>
      <c r="J530" s="254">
        <f t="shared" si="202"/>
        <v>129260</v>
      </c>
      <c r="K530" s="254">
        <f t="shared" si="202"/>
        <v>0</v>
      </c>
      <c r="L530" s="254">
        <f t="shared" si="202"/>
        <v>129260</v>
      </c>
      <c r="M530" s="254">
        <f t="shared" si="202"/>
        <v>129537</v>
      </c>
      <c r="N530" s="254">
        <f t="shared" si="202"/>
        <v>0</v>
      </c>
      <c r="O530" s="254">
        <f t="shared" si="202"/>
        <v>129537</v>
      </c>
    </row>
    <row r="531" spans="2:15" ht="78.75" x14ac:dyDescent="0.25">
      <c r="B531" s="189" t="s">
        <v>675</v>
      </c>
      <c r="C531" s="85" t="s">
        <v>39</v>
      </c>
      <c r="D531" s="20" t="s">
        <v>66</v>
      </c>
      <c r="E531" s="107" t="s">
        <v>676</v>
      </c>
      <c r="F531" s="28">
        <v>800</v>
      </c>
      <c r="G531" s="254">
        <v>124870</v>
      </c>
      <c r="H531" s="254"/>
      <c r="I531" s="254">
        <f>G531+H531</f>
        <v>124870</v>
      </c>
      <c r="J531" s="254">
        <v>124870</v>
      </c>
      <c r="K531" s="254"/>
      <c r="L531" s="254">
        <f>J531+K531</f>
        <v>124870</v>
      </c>
      <c r="M531" s="254">
        <v>124870</v>
      </c>
      <c r="N531" s="254"/>
      <c r="O531" s="254">
        <f>M531+N531</f>
        <v>124870</v>
      </c>
    </row>
    <row r="532" spans="2:15" ht="94.5" x14ac:dyDescent="0.25">
      <c r="B532" s="189" t="s">
        <v>677</v>
      </c>
      <c r="C532" s="85" t="s">
        <v>39</v>
      </c>
      <c r="D532" s="20" t="s">
        <v>66</v>
      </c>
      <c r="E532" s="107" t="s">
        <v>678</v>
      </c>
      <c r="F532" s="28">
        <v>800</v>
      </c>
      <c r="G532" s="254">
        <v>4024</v>
      </c>
      <c r="H532" s="254"/>
      <c r="I532" s="254">
        <f>G532+H532</f>
        <v>4024</v>
      </c>
      <c r="J532" s="254">
        <v>4290</v>
      </c>
      <c r="K532" s="254"/>
      <c r="L532" s="254">
        <f>J532+K532</f>
        <v>4290</v>
      </c>
      <c r="M532" s="254">
        <v>4561</v>
      </c>
      <c r="N532" s="254"/>
      <c r="O532" s="254">
        <f>M532+N532</f>
        <v>4561</v>
      </c>
    </row>
    <row r="533" spans="2:15" ht="63" x14ac:dyDescent="0.25">
      <c r="B533" s="189" t="s">
        <v>679</v>
      </c>
      <c r="C533" s="85" t="s">
        <v>39</v>
      </c>
      <c r="D533" s="20" t="s">
        <v>66</v>
      </c>
      <c r="E533" s="107" t="s">
        <v>680</v>
      </c>
      <c r="F533" s="28">
        <v>800</v>
      </c>
      <c r="G533" s="254">
        <v>94</v>
      </c>
      <c r="H533" s="254"/>
      <c r="I533" s="254">
        <f>G533+H533</f>
        <v>94</v>
      </c>
      <c r="J533" s="254">
        <v>100</v>
      </c>
      <c r="K533" s="254"/>
      <c r="L533" s="254">
        <f>J533+K533</f>
        <v>100</v>
      </c>
      <c r="M533" s="254">
        <v>106</v>
      </c>
      <c r="N533" s="254"/>
      <c r="O533" s="254">
        <f>M533+N533</f>
        <v>106</v>
      </c>
    </row>
    <row r="534" spans="2:15" ht="31.5" hidden="1" x14ac:dyDescent="0.25">
      <c r="B534" s="189" t="s">
        <v>681</v>
      </c>
      <c r="C534" s="85" t="s">
        <v>39</v>
      </c>
      <c r="D534" s="20" t="s">
        <v>66</v>
      </c>
      <c r="E534" s="107" t="s">
        <v>682</v>
      </c>
      <c r="F534" s="28"/>
      <c r="G534" s="254">
        <f t="shared" ref="G534:O534" si="203">G535</f>
        <v>0</v>
      </c>
      <c r="H534" s="254">
        <f t="shared" si="203"/>
        <v>0</v>
      </c>
      <c r="I534" s="254">
        <f t="shared" si="203"/>
        <v>0</v>
      </c>
      <c r="J534" s="254">
        <f t="shared" si="203"/>
        <v>0</v>
      </c>
      <c r="K534" s="254">
        <f t="shared" si="203"/>
        <v>0</v>
      </c>
      <c r="L534" s="254">
        <f t="shared" si="203"/>
        <v>0</v>
      </c>
      <c r="M534" s="254">
        <f t="shared" si="203"/>
        <v>0</v>
      </c>
      <c r="N534" s="254">
        <f t="shared" si="203"/>
        <v>0</v>
      </c>
      <c r="O534" s="254">
        <f t="shared" si="203"/>
        <v>0</v>
      </c>
    </row>
    <row r="535" spans="2:15" ht="31.5" hidden="1" x14ac:dyDescent="0.25">
      <c r="B535" s="189" t="s">
        <v>683</v>
      </c>
      <c r="C535" s="85" t="s">
        <v>39</v>
      </c>
      <c r="D535" s="20" t="s">
        <v>66</v>
      </c>
      <c r="E535" s="107" t="s">
        <v>684</v>
      </c>
      <c r="F535" s="2">
        <v>800</v>
      </c>
      <c r="G535" s="254">
        <v>0</v>
      </c>
      <c r="H535" s="254">
        <v>0</v>
      </c>
      <c r="I535" s="254">
        <v>0</v>
      </c>
      <c r="J535" s="254"/>
      <c r="K535" s="254">
        <v>0</v>
      </c>
      <c r="L535" s="254">
        <v>0</v>
      </c>
      <c r="M535" s="254"/>
      <c r="N535" s="254">
        <v>0</v>
      </c>
      <c r="O535" s="254">
        <v>0</v>
      </c>
    </row>
    <row r="536" spans="2:15" ht="15.75" x14ac:dyDescent="0.25">
      <c r="B536" s="189" t="s">
        <v>74</v>
      </c>
      <c r="C536" s="85" t="s">
        <v>39</v>
      </c>
      <c r="D536" s="20" t="s">
        <v>66</v>
      </c>
      <c r="E536" s="107" t="s">
        <v>685</v>
      </c>
      <c r="F536" s="28"/>
      <c r="G536" s="254">
        <f t="shared" ref="G536:O536" si="204">G541+G537</f>
        <v>16686</v>
      </c>
      <c r="H536" s="254">
        <f t="shared" si="204"/>
        <v>-178</v>
      </c>
      <c r="I536" s="254">
        <f t="shared" si="204"/>
        <v>16508</v>
      </c>
      <c r="J536" s="254">
        <f t="shared" si="204"/>
        <v>17031</v>
      </c>
      <c r="K536" s="254">
        <f t="shared" si="204"/>
        <v>-641</v>
      </c>
      <c r="L536" s="254">
        <f t="shared" si="204"/>
        <v>16390</v>
      </c>
      <c r="M536" s="254">
        <f t="shared" si="204"/>
        <v>17031</v>
      </c>
      <c r="N536" s="254">
        <f t="shared" si="204"/>
        <v>-641</v>
      </c>
      <c r="O536" s="254">
        <f t="shared" si="204"/>
        <v>16390</v>
      </c>
    </row>
    <row r="537" spans="2:15" ht="31.5" x14ac:dyDescent="0.25">
      <c r="B537" s="189" t="s">
        <v>51</v>
      </c>
      <c r="C537" s="85" t="s">
        <v>39</v>
      </c>
      <c r="D537" s="20" t="s">
        <v>66</v>
      </c>
      <c r="E537" s="102" t="s">
        <v>732</v>
      </c>
      <c r="F537" s="2"/>
      <c r="G537" s="254">
        <f t="shared" ref="G537:O537" si="205">G538+G539+G540</f>
        <v>16636</v>
      </c>
      <c r="H537" s="254">
        <f t="shared" si="205"/>
        <v>-178</v>
      </c>
      <c r="I537" s="254">
        <f t="shared" si="205"/>
        <v>16458</v>
      </c>
      <c r="J537" s="254">
        <f t="shared" si="205"/>
        <v>16981</v>
      </c>
      <c r="K537" s="254">
        <f t="shared" si="205"/>
        <v>-641</v>
      </c>
      <c r="L537" s="254">
        <f t="shared" si="205"/>
        <v>16340</v>
      </c>
      <c r="M537" s="254">
        <f t="shared" si="205"/>
        <v>16981</v>
      </c>
      <c r="N537" s="254">
        <f t="shared" si="205"/>
        <v>-641</v>
      </c>
      <c r="O537" s="254">
        <f t="shared" si="205"/>
        <v>16340</v>
      </c>
    </row>
    <row r="538" spans="2:15" ht="63" x14ac:dyDescent="0.25">
      <c r="B538" s="189" t="s">
        <v>31</v>
      </c>
      <c r="C538" s="85" t="s">
        <v>39</v>
      </c>
      <c r="D538" s="20" t="s">
        <v>66</v>
      </c>
      <c r="E538" s="102" t="s">
        <v>733</v>
      </c>
      <c r="F538" s="2">
        <v>100</v>
      </c>
      <c r="G538" s="254">
        <v>15356</v>
      </c>
      <c r="H538" s="254">
        <v>-178</v>
      </c>
      <c r="I538" s="254">
        <f>G538+H538</f>
        <v>15178</v>
      </c>
      <c r="J538" s="254">
        <v>15819</v>
      </c>
      <c r="K538" s="254">
        <v>-641</v>
      </c>
      <c r="L538" s="254">
        <f>J538+K538</f>
        <v>15178</v>
      </c>
      <c r="M538" s="254">
        <v>15819</v>
      </c>
      <c r="N538" s="254">
        <v>-641</v>
      </c>
      <c r="O538" s="254">
        <f>M538+N538</f>
        <v>15178</v>
      </c>
    </row>
    <row r="539" spans="2:15" ht="47.25" x14ac:dyDescent="0.25">
      <c r="B539" s="189" t="s">
        <v>33</v>
      </c>
      <c r="C539" s="85" t="s">
        <v>39</v>
      </c>
      <c r="D539" s="20" t="s">
        <v>66</v>
      </c>
      <c r="E539" s="102" t="s">
        <v>733</v>
      </c>
      <c r="F539" s="2">
        <v>200</v>
      </c>
      <c r="G539" s="254">
        <v>1015</v>
      </c>
      <c r="H539" s="254"/>
      <c r="I539" s="254">
        <f>G539+H539</f>
        <v>1015</v>
      </c>
      <c r="J539" s="254">
        <v>887</v>
      </c>
      <c r="K539" s="254"/>
      <c r="L539" s="254">
        <f>J539+K539</f>
        <v>887</v>
      </c>
      <c r="M539" s="254">
        <v>887</v>
      </c>
      <c r="N539" s="254"/>
      <c r="O539" s="254">
        <f>M539+N539</f>
        <v>887</v>
      </c>
    </row>
    <row r="540" spans="2:15" ht="31.5" x14ac:dyDescent="0.25">
      <c r="B540" s="189" t="s">
        <v>34</v>
      </c>
      <c r="C540" s="85" t="s">
        <v>39</v>
      </c>
      <c r="D540" s="20" t="s">
        <v>66</v>
      </c>
      <c r="E540" s="102" t="s">
        <v>733</v>
      </c>
      <c r="F540" s="2">
        <v>800</v>
      </c>
      <c r="G540" s="254">
        <v>265</v>
      </c>
      <c r="H540" s="254"/>
      <c r="I540" s="254">
        <f>G540+H540</f>
        <v>265</v>
      </c>
      <c r="J540" s="254">
        <v>275</v>
      </c>
      <c r="K540" s="254"/>
      <c r="L540" s="254">
        <f>J540+K540</f>
        <v>275</v>
      </c>
      <c r="M540" s="254">
        <v>275</v>
      </c>
      <c r="N540" s="254"/>
      <c r="O540" s="254">
        <f>M540+N540</f>
        <v>275</v>
      </c>
    </row>
    <row r="541" spans="2:15" ht="31.5" x14ac:dyDescent="0.25">
      <c r="B541" s="285" t="s">
        <v>107</v>
      </c>
      <c r="C541" s="85" t="s">
        <v>39</v>
      </c>
      <c r="D541" s="20" t="s">
        <v>66</v>
      </c>
      <c r="E541" s="107" t="s">
        <v>686</v>
      </c>
      <c r="F541" s="28"/>
      <c r="G541" s="254">
        <f t="shared" ref="G541:O541" si="206">G542</f>
        <v>50</v>
      </c>
      <c r="H541" s="254">
        <f t="shared" si="206"/>
        <v>0</v>
      </c>
      <c r="I541" s="254">
        <f t="shared" si="206"/>
        <v>50</v>
      </c>
      <c r="J541" s="254">
        <f t="shared" si="206"/>
        <v>50</v>
      </c>
      <c r="K541" s="254">
        <f t="shared" si="206"/>
        <v>0</v>
      </c>
      <c r="L541" s="254">
        <f t="shared" si="206"/>
        <v>50</v>
      </c>
      <c r="M541" s="254">
        <f t="shared" si="206"/>
        <v>50</v>
      </c>
      <c r="N541" s="254">
        <f t="shared" si="206"/>
        <v>0</v>
      </c>
      <c r="O541" s="254">
        <f t="shared" si="206"/>
        <v>50</v>
      </c>
    </row>
    <row r="542" spans="2:15" ht="48" thickBot="1" x14ac:dyDescent="0.3">
      <c r="B542" s="189" t="s">
        <v>109</v>
      </c>
      <c r="C542" s="85" t="s">
        <v>39</v>
      </c>
      <c r="D542" s="20" t="s">
        <v>66</v>
      </c>
      <c r="E542" s="107" t="s">
        <v>687</v>
      </c>
      <c r="F542" s="28">
        <v>600</v>
      </c>
      <c r="G542" s="254">
        <v>50</v>
      </c>
      <c r="H542" s="254"/>
      <c r="I542" s="254">
        <f>G542+H542</f>
        <v>50</v>
      </c>
      <c r="J542" s="254">
        <v>50</v>
      </c>
      <c r="K542" s="254"/>
      <c r="L542" s="254">
        <f>J542+K542</f>
        <v>50</v>
      </c>
      <c r="M542" s="254">
        <v>50</v>
      </c>
      <c r="N542" s="254"/>
      <c r="O542" s="254">
        <f>M542+N542</f>
        <v>50</v>
      </c>
    </row>
    <row r="543" spans="2:15" ht="16.5" hidden="1" thickBot="1" x14ac:dyDescent="0.3">
      <c r="B543" s="189" t="s">
        <v>11</v>
      </c>
      <c r="C543" s="85" t="s">
        <v>39</v>
      </c>
      <c r="D543" s="20" t="s">
        <v>66</v>
      </c>
      <c r="E543" s="106">
        <v>99</v>
      </c>
      <c r="F543" s="28"/>
      <c r="G543" s="254">
        <f t="shared" ref="G543:O543" si="207">G544</f>
        <v>0</v>
      </c>
      <c r="H543" s="254">
        <f t="shared" si="207"/>
        <v>0</v>
      </c>
      <c r="I543" s="254">
        <f t="shared" si="207"/>
        <v>0</v>
      </c>
      <c r="J543" s="254">
        <f t="shared" si="207"/>
        <v>0</v>
      </c>
      <c r="K543" s="254">
        <f t="shared" si="207"/>
        <v>0</v>
      </c>
      <c r="L543" s="254">
        <f t="shared" si="207"/>
        <v>0</v>
      </c>
      <c r="M543" s="254">
        <f t="shared" si="207"/>
        <v>0</v>
      </c>
      <c r="N543" s="254">
        <f t="shared" si="207"/>
        <v>0</v>
      </c>
      <c r="O543" s="254">
        <f t="shared" si="207"/>
        <v>0</v>
      </c>
    </row>
    <row r="544" spans="2:15" ht="19.5" hidden="1" customHeight="1" x14ac:dyDescent="0.25">
      <c r="B544" s="189" t="s">
        <v>15</v>
      </c>
      <c r="C544" s="85" t="s">
        <v>39</v>
      </c>
      <c r="D544" s="20" t="s">
        <v>66</v>
      </c>
      <c r="E544" s="107" t="s">
        <v>16</v>
      </c>
      <c r="F544" s="28"/>
      <c r="G544" s="254">
        <f t="shared" ref="G544:O544" si="208">G545+G546</f>
        <v>0</v>
      </c>
      <c r="H544" s="254">
        <f t="shared" si="208"/>
        <v>0</v>
      </c>
      <c r="I544" s="254">
        <f t="shared" si="208"/>
        <v>0</v>
      </c>
      <c r="J544" s="254">
        <f t="shared" si="208"/>
        <v>0</v>
      </c>
      <c r="K544" s="254">
        <f t="shared" si="208"/>
        <v>0</v>
      </c>
      <c r="L544" s="254">
        <f t="shared" si="208"/>
        <v>0</v>
      </c>
      <c r="M544" s="254">
        <f t="shared" si="208"/>
        <v>0</v>
      </c>
      <c r="N544" s="254">
        <f t="shared" si="208"/>
        <v>0</v>
      </c>
      <c r="O544" s="254">
        <f t="shared" si="208"/>
        <v>0</v>
      </c>
    </row>
    <row r="545" spans="2:15" ht="16.5" hidden="1" thickBot="1" x14ac:dyDescent="0.3">
      <c r="B545" s="189" t="s">
        <v>166</v>
      </c>
      <c r="C545" s="85" t="s">
        <v>39</v>
      </c>
      <c r="D545" s="20" t="s">
        <v>66</v>
      </c>
      <c r="E545" s="107" t="s">
        <v>29</v>
      </c>
      <c r="F545" s="2">
        <v>800</v>
      </c>
      <c r="G545" s="254"/>
      <c r="H545" s="254"/>
      <c r="I545" s="254"/>
      <c r="J545" s="254"/>
      <c r="K545" s="254"/>
      <c r="L545" s="254"/>
      <c r="M545" s="254"/>
      <c r="N545" s="254"/>
      <c r="O545" s="254"/>
    </row>
    <row r="546" spans="2:15" ht="65.25" hidden="1" customHeight="1" thickBot="1" x14ac:dyDescent="0.3">
      <c r="B546" s="189" t="s">
        <v>268</v>
      </c>
      <c r="C546" s="85" t="s">
        <v>39</v>
      </c>
      <c r="D546" s="20" t="s">
        <v>66</v>
      </c>
      <c r="E546" s="107" t="s">
        <v>124</v>
      </c>
      <c r="F546" s="2">
        <v>500</v>
      </c>
      <c r="G546" s="254"/>
      <c r="H546" s="254"/>
      <c r="I546" s="254"/>
      <c r="J546" s="254"/>
      <c r="K546" s="254"/>
      <c r="L546" s="254"/>
      <c r="M546" s="254"/>
      <c r="N546" s="254"/>
      <c r="O546" s="254"/>
    </row>
    <row r="547" spans="2:15" ht="16.5" thickBot="1" x14ac:dyDescent="0.3">
      <c r="B547" s="302" t="s">
        <v>688</v>
      </c>
      <c r="C547" s="156" t="s">
        <v>39</v>
      </c>
      <c r="D547" s="157" t="s">
        <v>81</v>
      </c>
      <c r="E547" s="14"/>
      <c r="F547" s="14"/>
      <c r="G547" s="266">
        <f t="shared" ref="G547:O547" si="209">G548</f>
        <v>13919520</v>
      </c>
      <c r="H547" s="266">
        <f t="shared" si="209"/>
        <v>1117585</v>
      </c>
      <c r="I547" s="266">
        <f t="shared" si="209"/>
        <v>15037105</v>
      </c>
      <c r="J547" s="266">
        <f t="shared" si="209"/>
        <v>10509308</v>
      </c>
      <c r="K547" s="266">
        <f t="shared" si="209"/>
        <v>1579</v>
      </c>
      <c r="L547" s="266">
        <f t="shared" si="209"/>
        <v>10510887</v>
      </c>
      <c r="M547" s="266">
        <f t="shared" si="209"/>
        <v>9965867</v>
      </c>
      <c r="N547" s="266">
        <f t="shared" si="209"/>
        <v>900000</v>
      </c>
      <c r="O547" s="266">
        <f t="shared" si="209"/>
        <v>10865867</v>
      </c>
    </row>
    <row r="548" spans="2:15" ht="31.5" x14ac:dyDescent="0.25">
      <c r="B548" s="189" t="s">
        <v>689</v>
      </c>
      <c r="C548" s="85" t="s">
        <v>39</v>
      </c>
      <c r="D548" s="20" t="s">
        <v>81</v>
      </c>
      <c r="E548" s="101">
        <v>10</v>
      </c>
      <c r="F548" s="103"/>
      <c r="G548" s="264">
        <f t="shared" ref="G548:O548" si="210">G549+G575</f>
        <v>13919520</v>
      </c>
      <c r="H548" s="264">
        <f t="shared" si="210"/>
        <v>1117585</v>
      </c>
      <c r="I548" s="264">
        <f t="shared" si="210"/>
        <v>15037105</v>
      </c>
      <c r="J548" s="264">
        <f t="shared" si="210"/>
        <v>10509308</v>
      </c>
      <c r="K548" s="264">
        <f t="shared" si="210"/>
        <v>1579</v>
      </c>
      <c r="L548" s="264">
        <f t="shared" si="210"/>
        <v>10510887</v>
      </c>
      <c r="M548" s="264">
        <f t="shared" si="210"/>
        <v>9965867</v>
      </c>
      <c r="N548" s="264">
        <f t="shared" si="210"/>
        <v>900000</v>
      </c>
      <c r="O548" s="264">
        <f t="shared" si="210"/>
        <v>10865867</v>
      </c>
    </row>
    <row r="549" spans="2:15" ht="33.75" customHeight="1" x14ac:dyDescent="0.25">
      <c r="B549" s="189" t="s">
        <v>690</v>
      </c>
      <c r="C549" s="85" t="s">
        <v>39</v>
      </c>
      <c r="D549" s="20" t="s">
        <v>81</v>
      </c>
      <c r="E549" s="102" t="s">
        <v>691</v>
      </c>
      <c r="F549" s="103"/>
      <c r="G549" s="264">
        <f t="shared" ref="G549:O549" si="211">G550+G553+G555+G563+G570</f>
        <v>13059203</v>
      </c>
      <c r="H549" s="264">
        <f t="shared" si="211"/>
        <v>1101631</v>
      </c>
      <c r="I549" s="264">
        <f t="shared" si="211"/>
        <v>14160834</v>
      </c>
      <c r="J549" s="264">
        <f t="shared" si="211"/>
        <v>9638384</v>
      </c>
      <c r="K549" s="264">
        <f t="shared" si="211"/>
        <v>-9021</v>
      </c>
      <c r="L549" s="264">
        <f t="shared" si="211"/>
        <v>9629363</v>
      </c>
      <c r="M549" s="264">
        <f t="shared" si="211"/>
        <v>9083919</v>
      </c>
      <c r="N549" s="264">
        <f t="shared" si="211"/>
        <v>893470</v>
      </c>
      <c r="O549" s="264">
        <f t="shared" si="211"/>
        <v>9977389</v>
      </c>
    </row>
    <row r="550" spans="2:15" ht="31.5" x14ac:dyDescent="0.25">
      <c r="B550" s="189" t="s">
        <v>692</v>
      </c>
      <c r="C550" s="85" t="s">
        <v>39</v>
      </c>
      <c r="D550" s="20" t="s">
        <v>81</v>
      </c>
      <c r="E550" s="102" t="s">
        <v>693</v>
      </c>
      <c r="F550" s="104"/>
      <c r="G550" s="264">
        <f t="shared" ref="G550:O550" si="212">G551+G552</f>
        <v>6203943</v>
      </c>
      <c r="H550" s="264">
        <f t="shared" si="212"/>
        <v>-11474</v>
      </c>
      <c r="I550" s="264">
        <f t="shared" si="212"/>
        <v>6192469</v>
      </c>
      <c r="J550" s="264">
        <f t="shared" si="212"/>
        <v>4824840</v>
      </c>
      <c r="K550" s="264">
        <f t="shared" si="212"/>
        <v>878922</v>
      </c>
      <c r="L550" s="264">
        <f t="shared" si="212"/>
        <v>5703762</v>
      </c>
      <c r="M550" s="264">
        <f t="shared" si="212"/>
        <v>2792839</v>
      </c>
      <c r="N550" s="264">
        <f t="shared" si="212"/>
        <v>0</v>
      </c>
      <c r="O550" s="264">
        <f t="shared" si="212"/>
        <v>2792839</v>
      </c>
    </row>
    <row r="551" spans="2:15" ht="31.5" x14ac:dyDescent="0.25">
      <c r="B551" s="189" t="s">
        <v>694</v>
      </c>
      <c r="C551" s="85" t="s">
        <v>39</v>
      </c>
      <c r="D551" s="20" t="s">
        <v>81</v>
      </c>
      <c r="E551" s="102" t="s">
        <v>695</v>
      </c>
      <c r="F551" s="2">
        <v>200</v>
      </c>
      <c r="G551" s="254">
        <v>6198895</v>
      </c>
      <c r="H551" s="254">
        <v>-11474</v>
      </c>
      <c r="I551" s="254">
        <f>G551+H551</f>
        <v>6187421</v>
      </c>
      <c r="J551" s="254">
        <v>4819840</v>
      </c>
      <c r="K551" s="254">
        <v>878922</v>
      </c>
      <c r="L551" s="254">
        <f>J551+K551</f>
        <v>5698762</v>
      </c>
      <c r="M551" s="254">
        <v>2787839</v>
      </c>
      <c r="N551" s="254"/>
      <c r="O551" s="254">
        <f>M551+N551</f>
        <v>2787839</v>
      </c>
    </row>
    <row r="552" spans="2:15" ht="36" customHeight="1" x14ac:dyDescent="0.25">
      <c r="B552" s="189" t="s">
        <v>696</v>
      </c>
      <c r="C552" s="85" t="s">
        <v>39</v>
      </c>
      <c r="D552" s="20" t="s">
        <v>81</v>
      </c>
      <c r="E552" s="102" t="s">
        <v>695</v>
      </c>
      <c r="F552" s="2">
        <v>800</v>
      </c>
      <c r="G552" s="254">
        <v>5048</v>
      </c>
      <c r="H552" s="254"/>
      <c r="I552" s="254">
        <f>G552+H552</f>
        <v>5048</v>
      </c>
      <c r="J552" s="254">
        <v>5000</v>
      </c>
      <c r="K552" s="254"/>
      <c r="L552" s="254">
        <f>J552+K552</f>
        <v>5000</v>
      </c>
      <c r="M552" s="254">
        <v>5000</v>
      </c>
      <c r="N552" s="254"/>
      <c r="O552" s="254">
        <f>M552+N552</f>
        <v>5000</v>
      </c>
    </row>
    <row r="553" spans="2:15" ht="31.5" hidden="1" x14ac:dyDescent="0.25">
      <c r="B553" s="189" t="s">
        <v>697</v>
      </c>
      <c r="C553" s="85" t="s">
        <v>39</v>
      </c>
      <c r="D553" s="20" t="s">
        <v>81</v>
      </c>
      <c r="E553" s="102" t="s">
        <v>698</v>
      </c>
      <c r="F553" s="2"/>
      <c r="G553" s="264">
        <f t="shared" ref="G553:O553" si="213">G554</f>
        <v>0</v>
      </c>
      <c r="H553" s="264">
        <f t="shared" si="213"/>
        <v>0</v>
      </c>
      <c r="I553" s="264">
        <f t="shared" si="213"/>
        <v>0</v>
      </c>
      <c r="J553" s="264">
        <f t="shared" si="213"/>
        <v>0</v>
      </c>
      <c r="K553" s="264">
        <f t="shared" si="213"/>
        <v>0</v>
      </c>
      <c r="L553" s="264">
        <f t="shared" si="213"/>
        <v>0</v>
      </c>
      <c r="M553" s="264">
        <f t="shared" si="213"/>
        <v>0</v>
      </c>
      <c r="N553" s="264">
        <f t="shared" si="213"/>
        <v>0</v>
      </c>
      <c r="O553" s="264">
        <f t="shared" si="213"/>
        <v>0</v>
      </c>
    </row>
    <row r="554" spans="2:15" ht="31.5" hidden="1" x14ac:dyDescent="0.25">
      <c r="B554" s="189" t="s">
        <v>699</v>
      </c>
      <c r="C554" s="85" t="s">
        <v>39</v>
      </c>
      <c r="D554" s="20" t="s">
        <v>81</v>
      </c>
      <c r="E554" s="102" t="s">
        <v>700</v>
      </c>
      <c r="F554" s="2">
        <v>200</v>
      </c>
      <c r="G554" s="254"/>
      <c r="H554" s="254"/>
      <c r="I554" s="254"/>
      <c r="J554" s="254"/>
      <c r="K554" s="254"/>
      <c r="L554" s="254"/>
      <c r="M554" s="254"/>
      <c r="N554" s="254"/>
      <c r="O554" s="254"/>
    </row>
    <row r="555" spans="2:15" ht="31.5" x14ac:dyDescent="0.25">
      <c r="B555" s="189" t="s">
        <v>701</v>
      </c>
      <c r="C555" s="85" t="s">
        <v>39</v>
      </c>
      <c r="D555" s="20" t="s">
        <v>81</v>
      </c>
      <c r="E555" s="102" t="s">
        <v>702</v>
      </c>
      <c r="F555" s="2"/>
      <c r="G555" s="264">
        <f t="shared" ref="G555:O555" si="214">G556+G557+G558+G559+G560+G561+G562</f>
        <v>4787273</v>
      </c>
      <c r="H555" s="264">
        <f t="shared" si="214"/>
        <v>0</v>
      </c>
      <c r="I555" s="264">
        <f t="shared" si="214"/>
        <v>4787273</v>
      </c>
      <c r="J555" s="264">
        <f t="shared" si="214"/>
        <v>3710836</v>
      </c>
      <c r="K555" s="264">
        <f t="shared" si="214"/>
        <v>-887943</v>
      </c>
      <c r="L555" s="264">
        <f t="shared" si="214"/>
        <v>2822893</v>
      </c>
      <c r="M555" s="264">
        <f t="shared" si="214"/>
        <v>4534854</v>
      </c>
      <c r="N555" s="264">
        <f t="shared" si="214"/>
        <v>893470</v>
      </c>
      <c r="O555" s="264">
        <f t="shared" si="214"/>
        <v>5428324</v>
      </c>
    </row>
    <row r="556" spans="2:15" ht="45.75" customHeight="1" x14ac:dyDescent="0.25">
      <c r="B556" s="189" t="s">
        <v>703</v>
      </c>
      <c r="C556" s="85" t="s">
        <v>39</v>
      </c>
      <c r="D556" s="20" t="s">
        <v>81</v>
      </c>
      <c r="E556" s="102" t="s">
        <v>704</v>
      </c>
      <c r="F556" s="2">
        <v>200</v>
      </c>
      <c r="G556" s="254">
        <v>160</v>
      </c>
      <c r="H556" s="254"/>
      <c r="I556" s="254">
        <f>G556+H556</f>
        <v>160</v>
      </c>
      <c r="J556" s="254">
        <v>2000</v>
      </c>
      <c r="K556" s="254"/>
      <c r="L556" s="254">
        <f>J556+K556</f>
        <v>2000</v>
      </c>
      <c r="M556" s="254">
        <v>0</v>
      </c>
      <c r="N556" s="254"/>
      <c r="O556" s="254"/>
    </row>
    <row r="557" spans="2:15" ht="52.5" customHeight="1" x14ac:dyDescent="0.25">
      <c r="B557" s="189" t="s">
        <v>705</v>
      </c>
      <c r="C557" s="85" t="s">
        <v>39</v>
      </c>
      <c r="D557" s="20" t="s">
        <v>81</v>
      </c>
      <c r="E557" s="102" t="s">
        <v>704</v>
      </c>
      <c r="F557" s="2">
        <v>400</v>
      </c>
      <c r="G557" s="254">
        <v>2779113</v>
      </c>
      <c r="H557" s="254"/>
      <c r="I557" s="254">
        <f>G557+H557</f>
        <v>2779113</v>
      </c>
      <c r="J557" s="254">
        <v>2820893</v>
      </c>
      <c r="K557" s="254"/>
      <c r="L557" s="254">
        <f>J557+K557</f>
        <v>2820893</v>
      </c>
      <c r="M557" s="254">
        <v>4534854</v>
      </c>
      <c r="N557" s="254">
        <v>893470</v>
      </c>
      <c r="O557" s="254">
        <f>M557+N557</f>
        <v>5428324</v>
      </c>
    </row>
    <row r="558" spans="2:15" ht="31.5" x14ac:dyDescent="0.25">
      <c r="B558" s="189" t="s">
        <v>706</v>
      </c>
      <c r="C558" s="85" t="s">
        <v>39</v>
      </c>
      <c r="D558" s="20" t="s">
        <v>81</v>
      </c>
      <c r="E558" s="102" t="s">
        <v>704</v>
      </c>
      <c r="F558" s="2">
        <v>800</v>
      </c>
      <c r="G558" s="254">
        <v>2008000</v>
      </c>
      <c r="H558" s="254"/>
      <c r="I558" s="254">
        <f>G558+H558</f>
        <v>2008000</v>
      </c>
      <c r="J558" s="254">
        <v>887943</v>
      </c>
      <c r="K558" s="254">
        <v>-887943</v>
      </c>
      <c r="L558" s="254"/>
      <c r="M558" s="254"/>
      <c r="N558" s="254"/>
      <c r="O558" s="254"/>
    </row>
    <row r="559" spans="2:15" ht="40.5" hidden="1" customHeight="1" x14ac:dyDescent="0.25">
      <c r="B559" s="189" t="s">
        <v>707</v>
      </c>
      <c r="C559" s="20" t="s">
        <v>39</v>
      </c>
      <c r="D559" s="20" t="s">
        <v>81</v>
      </c>
      <c r="E559" s="102" t="s">
        <v>708</v>
      </c>
      <c r="F559" s="2">
        <v>400</v>
      </c>
      <c r="G559" s="254"/>
      <c r="H559" s="254"/>
      <c r="I559" s="254"/>
      <c r="J559" s="254"/>
      <c r="K559" s="254"/>
      <c r="L559" s="254"/>
      <c r="M559" s="254"/>
      <c r="N559" s="254"/>
      <c r="O559" s="254"/>
    </row>
    <row r="560" spans="2:15" ht="54.75" hidden="1" customHeight="1" x14ac:dyDescent="0.25">
      <c r="B560" s="189" t="s">
        <v>709</v>
      </c>
      <c r="C560" s="20" t="s">
        <v>39</v>
      </c>
      <c r="D560" s="20" t="s">
        <v>81</v>
      </c>
      <c r="E560" s="102" t="s">
        <v>710</v>
      </c>
      <c r="F560" s="2">
        <v>400</v>
      </c>
      <c r="G560" s="254"/>
      <c r="H560" s="254"/>
      <c r="I560" s="254"/>
      <c r="J560" s="254"/>
      <c r="K560" s="254"/>
      <c r="L560" s="254"/>
      <c r="M560" s="254"/>
      <c r="N560" s="254"/>
      <c r="O560" s="254"/>
    </row>
    <row r="561" spans="2:15" ht="82.5" hidden="1" customHeight="1" x14ac:dyDescent="0.25">
      <c r="B561" s="189" t="s">
        <v>711</v>
      </c>
      <c r="C561" s="20" t="s">
        <v>39</v>
      </c>
      <c r="D561" s="20" t="s">
        <v>81</v>
      </c>
      <c r="E561" s="102" t="s">
        <v>712</v>
      </c>
      <c r="F561" s="2">
        <v>400</v>
      </c>
      <c r="G561" s="254"/>
      <c r="H561" s="254"/>
      <c r="I561" s="254"/>
      <c r="J561" s="254"/>
      <c r="K561" s="254"/>
      <c r="L561" s="254"/>
      <c r="M561" s="254"/>
      <c r="N561" s="254"/>
      <c r="O561" s="254"/>
    </row>
    <row r="562" spans="2:15" ht="47.25" hidden="1" x14ac:dyDescent="0.25">
      <c r="B562" s="189" t="s">
        <v>713</v>
      </c>
      <c r="C562" s="20" t="s">
        <v>39</v>
      </c>
      <c r="D562" s="20" t="s">
        <v>81</v>
      </c>
      <c r="E562" s="102" t="s">
        <v>712</v>
      </c>
      <c r="F562" s="2">
        <v>800</v>
      </c>
      <c r="G562" s="254"/>
      <c r="H562" s="254"/>
      <c r="I562" s="254"/>
      <c r="J562" s="254"/>
      <c r="K562" s="254"/>
      <c r="L562" s="254"/>
      <c r="M562" s="254"/>
      <c r="N562" s="254"/>
      <c r="O562" s="254"/>
    </row>
    <row r="563" spans="2:15" ht="47.25" x14ac:dyDescent="0.25">
      <c r="B563" s="189" t="s">
        <v>714</v>
      </c>
      <c r="C563" s="85" t="s">
        <v>39</v>
      </c>
      <c r="D563" s="20" t="s">
        <v>81</v>
      </c>
      <c r="E563" s="102" t="s">
        <v>715</v>
      </c>
      <c r="F563" s="2"/>
      <c r="G563" s="264">
        <f t="shared" ref="G563:O563" si="215">G564+G565+G567+G569+G566+G568</f>
        <v>1790984</v>
      </c>
      <c r="H563" s="264">
        <f>H564+H565+H567+H569+H566+H568</f>
        <v>613105</v>
      </c>
      <c r="I563" s="264">
        <f>I564+I565+I567+I569+I566+I568</f>
        <v>2404089</v>
      </c>
      <c r="J563" s="264">
        <f t="shared" si="215"/>
        <v>1102708</v>
      </c>
      <c r="K563" s="264">
        <f t="shared" si="215"/>
        <v>0</v>
      </c>
      <c r="L563" s="264">
        <f t="shared" si="215"/>
        <v>1102708</v>
      </c>
      <c r="M563" s="264">
        <f t="shared" si="215"/>
        <v>1756226</v>
      </c>
      <c r="N563" s="264">
        <f t="shared" si="215"/>
        <v>0</v>
      </c>
      <c r="O563" s="264">
        <f t="shared" si="215"/>
        <v>1756226</v>
      </c>
    </row>
    <row r="564" spans="2:15" ht="47.25" x14ac:dyDescent="0.25">
      <c r="B564" s="189" t="s">
        <v>716</v>
      </c>
      <c r="C564" s="85" t="s">
        <v>39</v>
      </c>
      <c r="D564" s="20" t="s">
        <v>81</v>
      </c>
      <c r="E564" s="102" t="s">
        <v>717</v>
      </c>
      <c r="F564" s="2">
        <v>200</v>
      </c>
      <c r="G564" s="254">
        <v>780</v>
      </c>
      <c r="H564" s="254"/>
      <c r="I564" s="254">
        <f>G564+H564</f>
        <v>780</v>
      </c>
      <c r="J564" s="254">
        <v>0</v>
      </c>
      <c r="K564" s="254"/>
      <c r="L564" s="254"/>
      <c r="M564" s="254"/>
      <c r="N564" s="254"/>
      <c r="O564" s="254"/>
    </row>
    <row r="565" spans="2:15" ht="47.25" x14ac:dyDescent="0.25">
      <c r="B565" s="189" t="s">
        <v>718</v>
      </c>
      <c r="C565" s="85" t="s">
        <v>39</v>
      </c>
      <c r="D565" s="20" t="s">
        <v>81</v>
      </c>
      <c r="E565" s="102" t="s">
        <v>717</v>
      </c>
      <c r="F565" s="2">
        <v>400</v>
      </c>
      <c r="G565" s="254">
        <v>881923</v>
      </c>
      <c r="H565" s="254">
        <v>-142354</v>
      </c>
      <c r="I565" s="254">
        <f>G565+H565</f>
        <v>739569</v>
      </c>
      <c r="J565" s="254">
        <v>946082</v>
      </c>
      <c r="K565" s="254"/>
      <c r="L565" s="254">
        <f>J565+K565</f>
        <v>946082</v>
      </c>
      <c r="M565" s="254">
        <v>1593000</v>
      </c>
      <c r="N565" s="254"/>
      <c r="O565" s="254">
        <f>M565+N565</f>
        <v>1593000</v>
      </c>
    </row>
    <row r="566" spans="2:15" ht="51" customHeight="1" x14ac:dyDescent="0.25">
      <c r="B566" s="189" t="s">
        <v>2113</v>
      </c>
      <c r="C566" s="85" t="s">
        <v>39</v>
      </c>
      <c r="D566" s="20" t="s">
        <v>81</v>
      </c>
      <c r="E566" s="102" t="s">
        <v>717</v>
      </c>
      <c r="F566" s="2">
        <v>800</v>
      </c>
      <c r="G566" s="254">
        <v>3600</v>
      </c>
      <c r="H566" s="254"/>
      <c r="I566" s="254">
        <f>G566+H566</f>
        <v>3600</v>
      </c>
      <c r="J566" s="254"/>
      <c r="K566" s="254"/>
      <c r="L566" s="254"/>
      <c r="M566" s="254"/>
      <c r="N566" s="254"/>
      <c r="O566" s="254"/>
    </row>
    <row r="567" spans="2:15" ht="37.5" customHeight="1" x14ac:dyDescent="0.25">
      <c r="B567" s="206" t="s">
        <v>2257</v>
      </c>
      <c r="C567" s="20" t="s">
        <v>39</v>
      </c>
      <c r="D567" s="20" t="s">
        <v>81</v>
      </c>
      <c r="E567" s="102" t="s">
        <v>2114</v>
      </c>
      <c r="F567" s="2">
        <v>400</v>
      </c>
      <c r="G567" s="254">
        <v>904681</v>
      </c>
      <c r="H567" s="254"/>
      <c r="I567" s="254">
        <f>G567+H567</f>
        <v>904681</v>
      </c>
      <c r="J567" s="254">
        <v>156626</v>
      </c>
      <c r="K567" s="254"/>
      <c r="L567" s="254">
        <f>J567+K567</f>
        <v>156626</v>
      </c>
      <c r="M567" s="254">
        <v>163226</v>
      </c>
      <c r="N567" s="254"/>
      <c r="O567" s="254">
        <f>M567+N567</f>
        <v>163226</v>
      </c>
    </row>
    <row r="568" spans="2:15" ht="57" hidden="1" customHeight="1" x14ac:dyDescent="0.25">
      <c r="B568" s="206" t="s">
        <v>720</v>
      </c>
      <c r="C568" s="20" t="s">
        <v>39</v>
      </c>
      <c r="D568" s="20" t="s">
        <v>81</v>
      </c>
      <c r="E568" s="102" t="s">
        <v>719</v>
      </c>
      <c r="F568" s="2">
        <v>800</v>
      </c>
      <c r="G568" s="254"/>
      <c r="H568" s="254"/>
      <c r="I568" s="254"/>
      <c r="J568" s="254"/>
      <c r="K568" s="254"/>
      <c r="L568" s="254"/>
      <c r="M568" s="254"/>
      <c r="N568" s="254"/>
      <c r="O568" s="254"/>
    </row>
    <row r="569" spans="2:15" ht="47.25" x14ac:dyDescent="0.25">
      <c r="B569" s="206" t="s">
        <v>2153</v>
      </c>
      <c r="C569" s="20" t="s">
        <v>39</v>
      </c>
      <c r="D569" s="20" t="s">
        <v>81</v>
      </c>
      <c r="E569" s="102" t="s">
        <v>721</v>
      </c>
      <c r="F569" s="2">
        <v>400</v>
      </c>
      <c r="G569" s="254"/>
      <c r="H569" s="254">
        <v>755459</v>
      </c>
      <c r="I569" s="254">
        <f>G569+H569</f>
        <v>755459</v>
      </c>
      <c r="J569" s="254"/>
      <c r="K569" s="254"/>
      <c r="L569" s="254"/>
      <c r="M569" s="254"/>
      <c r="N569" s="254"/>
      <c r="O569" s="254"/>
    </row>
    <row r="570" spans="2:15" ht="94.5" x14ac:dyDescent="0.25">
      <c r="B570" s="189" t="s">
        <v>722</v>
      </c>
      <c r="C570" s="85" t="s">
        <v>39</v>
      </c>
      <c r="D570" s="20" t="s">
        <v>81</v>
      </c>
      <c r="E570" s="102" t="s">
        <v>723</v>
      </c>
      <c r="F570" s="104"/>
      <c r="G570" s="264">
        <f>G571+G572+G573+G574</f>
        <v>277003</v>
      </c>
      <c r="H570" s="264">
        <f>H571+H572+H573+H574</f>
        <v>500000</v>
      </c>
      <c r="I570" s="264">
        <f>I571+I572+I573+I574</f>
        <v>777003</v>
      </c>
      <c r="J570" s="264">
        <f>J571+J572+J573+J574</f>
        <v>0</v>
      </c>
      <c r="K570" s="264">
        <f>K571+K572+K573+K574</f>
        <v>0</v>
      </c>
      <c r="L570" s="264"/>
      <c r="M570" s="264"/>
      <c r="N570" s="264"/>
      <c r="O570" s="264"/>
    </row>
    <row r="571" spans="2:15" ht="63" hidden="1" x14ac:dyDescent="0.25">
      <c r="B571" s="189" t="s">
        <v>724</v>
      </c>
      <c r="C571" s="85" t="s">
        <v>39</v>
      </c>
      <c r="D571" s="20" t="s">
        <v>81</v>
      </c>
      <c r="E571" s="102" t="s">
        <v>725</v>
      </c>
      <c r="F571" s="2">
        <v>500</v>
      </c>
      <c r="G571" s="254">
        <v>0</v>
      </c>
      <c r="H571" s="254">
        <v>0</v>
      </c>
      <c r="I571" s="254">
        <v>0</v>
      </c>
      <c r="J571" s="254">
        <v>0</v>
      </c>
      <c r="K571" s="254">
        <v>0</v>
      </c>
      <c r="L571" s="254"/>
      <c r="M571" s="254"/>
      <c r="N571" s="254"/>
      <c r="O571" s="254"/>
    </row>
    <row r="572" spans="2:15" ht="40.5" customHeight="1" x14ac:dyDescent="0.25">
      <c r="B572" s="189" t="s">
        <v>726</v>
      </c>
      <c r="C572" s="85" t="s">
        <v>39</v>
      </c>
      <c r="D572" s="20" t="s">
        <v>81</v>
      </c>
      <c r="E572" s="102" t="s">
        <v>727</v>
      </c>
      <c r="F572" s="2">
        <v>500</v>
      </c>
      <c r="G572" s="254">
        <v>277003</v>
      </c>
      <c r="H572" s="254"/>
      <c r="I572" s="254">
        <f>G572+H572</f>
        <v>277003</v>
      </c>
      <c r="J572" s="254"/>
      <c r="K572" s="254"/>
      <c r="L572" s="254"/>
      <c r="M572" s="254"/>
      <c r="N572" s="254"/>
      <c r="O572" s="254"/>
    </row>
    <row r="573" spans="2:15" ht="54.75" customHeight="1" x14ac:dyDescent="0.25">
      <c r="B573" s="189" t="s">
        <v>728</v>
      </c>
      <c r="C573" s="85" t="s">
        <v>39</v>
      </c>
      <c r="D573" s="20" t="s">
        <v>81</v>
      </c>
      <c r="E573" s="102" t="s">
        <v>729</v>
      </c>
      <c r="F573" s="2">
        <v>500</v>
      </c>
      <c r="G573" s="254"/>
      <c r="H573" s="254">
        <v>500000</v>
      </c>
      <c r="I573" s="254">
        <f>G573+H573</f>
        <v>500000</v>
      </c>
      <c r="J573" s="254"/>
      <c r="K573" s="254"/>
      <c r="L573" s="254"/>
      <c r="M573" s="254"/>
      <c r="N573" s="254"/>
      <c r="O573" s="254"/>
    </row>
    <row r="574" spans="2:15" ht="49.5" hidden="1" customHeight="1" x14ac:dyDescent="0.25">
      <c r="B574" s="189" t="s">
        <v>730</v>
      </c>
      <c r="C574" s="85" t="s">
        <v>39</v>
      </c>
      <c r="D574" s="20" t="s">
        <v>81</v>
      </c>
      <c r="E574" s="102" t="s">
        <v>731</v>
      </c>
      <c r="F574" s="2">
        <v>500</v>
      </c>
      <c r="G574" s="254"/>
      <c r="H574" s="254"/>
      <c r="I574" s="254"/>
      <c r="J574" s="254"/>
      <c r="K574" s="254"/>
      <c r="L574" s="254"/>
      <c r="M574" s="254"/>
      <c r="N574" s="254"/>
      <c r="O574" s="254"/>
    </row>
    <row r="575" spans="2:15" ht="15.75" x14ac:dyDescent="0.25">
      <c r="B575" s="189" t="s">
        <v>59</v>
      </c>
      <c r="C575" s="85" t="s">
        <v>39</v>
      </c>
      <c r="D575" s="20" t="s">
        <v>81</v>
      </c>
      <c r="E575" s="102" t="s">
        <v>685</v>
      </c>
      <c r="F575" s="2"/>
      <c r="G575" s="264">
        <f t="shared" ref="G575:O575" si="216">G576+G580+G582</f>
        <v>860317</v>
      </c>
      <c r="H575" s="264">
        <f t="shared" si="216"/>
        <v>15954</v>
      </c>
      <c r="I575" s="264">
        <f t="shared" si="216"/>
        <v>876271</v>
      </c>
      <c r="J575" s="264">
        <f t="shared" si="216"/>
        <v>870924</v>
      </c>
      <c r="K575" s="264">
        <f t="shared" si="216"/>
        <v>10600</v>
      </c>
      <c r="L575" s="264">
        <f t="shared" si="216"/>
        <v>881524</v>
      </c>
      <c r="M575" s="264">
        <f t="shared" si="216"/>
        <v>881948</v>
      </c>
      <c r="N575" s="264">
        <f t="shared" si="216"/>
        <v>6530</v>
      </c>
      <c r="O575" s="264">
        <f t="shared" si="216"/>
        <v>888478</v>
      </c>
    </row>
    <row r="576" spans="2:15" ht="31.5" hidden="1" x14ac:dyDescent="0.25">
      <c r="B576" s="189" t="s">
        <v>51</v>
      </c>
      <c r="C576" s="85" t="s">
        <v>39</v>
      </c>
      <c r="D576" s="20" t="s">
        <v>81</v>
      </c>
      <c r="E576" s="102" t="s">
        <v>732</v>
      </c>
      <c r="F576" s="2"/>
      <c r="G576" s="264">
        <f t="shared" ref="G576:O576" si="217">G577+G578+G579</f>
        <v>0</v>
      </c>
      <c r="H576" s="264">
        <f t="shared" si="217"/>
        <v>0</v>
      </c>
      <c r="I576" s="264">
        <f t="shared" si="217"/>
        <v>0</v>
      </c>
      <c r="J576" s="264">
        <f t="shared" si="217"/>
        <v>0</v>
      </c>
      <c r="K576" s="264">
        <f t="shared" si="217"/>
        <v>0</v>
      </c>
      <c r="L576" s="264">
        <f t="shared" si="217"/>
        <v>0</v>
      </c>
      <c r="M576" s="264">
        <f t="shared" si="217"/>
        <v>0</v>
      </c>
      <c r="N576" s="264">
        <f t="shared" si="217"/>
        <v>0</v>
      </c>
      <c r="O576" s="264">
        <f t="shared" si="217"/>
        <v>0</v>
      </c>
    </row>
    <row r="577" spans="2:15" ht="63" hidden="1" x14ac:dyDescent="0.25">
      <c r="B577" s="189" t="s">
        <v>31</v>
      </c>
      <c r="C577" s="85" t="s">
        <v>39</v>
      </c>
      <c r="D577" s="20" t="s">
        <v>81</v>
      </c>
      <c r="E577" s="102" t="s">
        <v>733</v>
      </c>
      <c r="F577" s="2">
        <v>100</v>
      </c>
      <c r="G577" s="254"/>
      <c r="H577" s="254"/>
      <c r="I577" s="254"/>
      <c r="J577" s="254"/>
      <c r="K577" s="254"/>
      <c r="L577" s="254"/>
      <c r="M577" s="254"/>
      <c r="N577" s="254"/>
      <c r="O577" s="254"/>
    </row>
    <row r="578" spans="2:15" ht="47.25" hidden="1" x14ac:dyDescent="0.25">
      <c r="B578" s="189" t="s">
        <v>33</v>
      </c>
      <c r="C578" s="85" t="s">
        <v>39</v>
      </c>
      <c r="D578" s="20" t="s">
        <v>81</v>
      </c>
      <c r="E578" s="102" t="s">
        <v>733</v>
      </c>
      <c r="F578" s="2">
        <v>200</v>
      </c>
      <c r="G578" s="254"/>
      <c r="H578" s="254"/>
      <c r="I578" s="254"/>
      <c r="J578" s="254"/>
      <c r="K578" s="254"/>
      <c r="L578" s="254"/>
      <c r="M578" s="254"/>
      <c r="N578" s="254"/>
      <c r="O578" s="254"/>
    </row>
    <row r="579" spans="2:15" ht="31.5" hidden="1" x14ac:dyDescent="0.25">
      <c r="B579" s="189" t="s">
        <v>34</v>
      </c>
      <c r="C579" s="85" t="s">
        <v>39</v>
      </c>
      <c r="D579" s="20" t="s">
        <v>81</v>
      </c>
      <c r="E579" s="102" t="s">
        <v>733</v>
      </c>
      <c r="F579" s="2">
        <v>800</v>
      </c>
      <c r="G579" s="254"/>
      <c r="H579" s="254"/>
      <c r="I579" s="254"/>
      <c r="J579" s="254"/>
      <c r="K579" s="254"/>
      <c r="L579" s="254"/>
      <c r="M579" s="254"/>
      <c r="N579" s="254"/>
      <c r="O579" s="254"/>
    </row>
    <row r="580" spans="2:15" ht="47.25" x14ac:dyDescent="0.25">
      <c r="B580" s="189" t="s">
        <v>734</v>
      </c>
      <c r="C580" s="85" t="s">
        <v>39</v>
      </c>
      <c r="D580" s="20" t="s">
        <v>81</v>
      </c>
      <c r="E580" s="102" t="s">
        <v>735</v>
      </c>
      <c r="F580" s="2"/>
      <c r="G580" s="272">
        <f t="shared" ref="G580:O580" si="218">G581</f>
        <v>771000</v>
      </c>
      <c r="H580" s="272">
        <f t="shared" si="218"/>
        <v>0</v>
      </c>
      <c r="I580" s="272">
        <f t="shared" si="218"/>
        <v>771000</v>
      </c>
      <c r="J580" s="272">
        <f t="shared" si="218"/>
        <v>780000</v>
      </c>
      <c r="K580" s="272">
        <f t="shared" si="218"/>
        <v>0</v>
      </c>
      <c r="L580" s="272">
        <f t="shared" si="218"/>
        <v>780000</v>
      </c>
      <c r="M580" s="272">
        <f t="shared" si="218"/>
        <v>788000</v>
      </c>
      <c r="N580" s="272">
        <f t="shared" si="218"/>
        <v>0</v>
      </c>
      <c r="O580" s="272">
        <f t="shared" si="218"/>
        <v>788000</v>
      </c>
    </row>
    <row r="581" spans="2:15" ht="47.25" x14ac:dyDescent="0.25">
      <c r="B581" s="189" t="s">
        <v>736</v>
      </c>
      <c r="C581" s="85" t="s">
        <v>39</v>
      </c>
      <c r="D581" s="20" t="s">
        <v>81</v>
      </c>
      <c r="E581" s="102" t="s">
        <v>737</v>
      </c>
      <c r="F581" s="2">
        <v>800</v>
      </c>
      <c r="G581" s="254">
        <v>771000</v>
      </c>
      <c r="H581" s="254"/>
      <c r="I581" s="254">
        <f>G581+H581</f>
        <v>771000</v>
      </c>
      <c r="J581" s="254">
        <v>780000</v>
      </c>
      <c r="K581" s="254"/>
      <c r="L581" s="254">
        <f>J581+K581</f>
        <v>780000</v>
      </c>
      <c r="M581" s="254">
        <v>788000</v>
      </c>
      <c r="N581" s="254"/>
      <c r="O581" s="254">
        <f>M581+N581</f>
        <v>788000</v>
      </c>
    </row>
    <row r="582" spans="2:15" ht="31.5" x14ac:dyDescent="0.25">
      <c r="B582" s="189" t="s">
        <v>107</v>
      </c>
      <c r="C582" s="85" t="s">
        <v>39</v>
      </c>
      <c r="D582" s="20" t="s">
        <v>81</v>
      </c>
      <c r="E582" s="102" t="s">
        <v>738</v>
      </c>
      <c r="F582" s="2"/>
      <c r="G582" s="264">
        <f t="shared" ref="G582:O582" si="219">G583+G584+G585</f>
        <v>89317</v>
      </c>
      <c r="H582" s="264">
        <f t="shared" si="219"/>
        <v>15954</v>
      </c>
      <c r="I582" s="264">
        <f t="shared" si="219"/>
        <v>105271</v>
      </c>
      <c r="J582" s="264">
        <f t="shared" si="219"/>
        <v>90924</v>
      </c>
      <c r="K582" s="264">
        <f t="shared" si="219"/>
        <v>10600</v>
      </c>
      <c r="L582" s="264">
        <f t="shared" si="219"/>
        <v>101524</v>
      </c>
      <c r="M582" s="264">
        <f t="shared" si="219"/>
        <v>93948</v>
      </c>
      <c r="N582" s="264">
        <f t="shared" si="219"/>
        <v>6530</v>
      </c>
      <c r="O582" s="264">
        <f t="shared" si="219"/>
        <v>100478</v>
      </c>
    </row>
    <row r="583" spans="2:15" ht="63" x14ac:dyDescent="0.25">
      <c r="B583" s="189" t="s">
        <v>118</v>
      </c>
      <c r="C583" s="85" t="s">
        <v>39</v>
      </c>
      <c r="D583" s="20" t="s">
        <v>81</v>
      </c>
      <c r="E583" s="102" t="s">
        <v>739</v>
      </c>
      <c r="F583" s="2">
        <v>100</v>
      </c>
      <c r="G583" s="254">
        <v>61035</v>
      </c>
      <c r="H583" s="254">
        <v>11474</v>
      </c>
      <c r="I583" s="254">
        <f>G583+H583</f>
        <v>72509</v>
      </c>
      <c r="J583" s="254">
        <v>63488</v>
      </c>
      <c r="K583" s="254">
        <v>9021</v>
      </c>
      <c r="L583" s="254">
        <f>J583+K583</f>
        <v>72509</v>
      </c>
      <c r="M583" s="254">
        <v>65979</v>
      </c>
      <c r="N583" s="254">
        <v>6530</v>
      </c>
      <c r="O583" s="254">
        <f>M583+N583</f>
        <v>72509</v>
      </c>
    </row>
    <row r="584" spans="2:15" ht="31.5" x14ac:dyDescent="0.25">
      <c r="B584" s="189" t="s">
        <v>191</v>
      </c>
      <c r="C584" s="85" t="s">
        <v>39</v>
      </c>
      <c r="D584" s="20" t="s">
        <v>81</v>
      </c>
      <c r="E584" s="102" t="s">
        <v>739</v>
      </c>
      <c r="F584" s="2">
        <v>200</v>
      </c>
      <c r="G584" s="254">
        <v>27629</v>
      </c>
      <c r="H584" s="254"/>
      <c r="I584" s="254">
        <f>G584+H584</f>
        <v>27629</v>
      </c>
      <c r="J584" s="254">
        <v>20162</v>
      </c>
      <c r="K584" s="254"/>
      <c r="L584" s="254">
        <f>J584+K584</f>
        <v>20162</v>
      </c>
      <c r="M584" s="254">
        <v>18524</v>
      </c>
      <c r="N584" s="254"/>
      <c r="O584" s="254">
        <f>M584+N584</f>
        <v>18524</v>
      </c>
    </row>
    <row r="585" spans="2:15" ht="32.25" thickBot="1" x14ac:dyDescent="0.3">
      <c r="B585" s="293" t="s">
        <v>192</v>
      </c>
      <c r="C585" s="85" t="s">
        <v>39</v>
      </c>
      <c r="D585" s="20" t="s">
        <v>81</v>
      </c>
      <c r="E585" s="102" t="s">
        <v>739</v>
      </c>
      <c r="F585" s="2">
        <v>800</v>
      </c>
      <c r="G585" s="254">
        <v>653</v>
      </c>
      <c r="H585" s="254">
        <v>4480</v>
      </c>
      <c r="I585" s="254">
        <f>G585+H585</f>
        <v>5133</v>
      </c>
      <c r="J585" s="254">
        <v>7274</v>
      </c>
      <c r="K585" s="254">
        <v>1579</v>
      </c>
      <c r="L585" s="254">
        <f>J585+K585</f>
        <v>8853</v>
      </c>
      <c r="M585" s="254">
        <v>9445</v>
      </c>
      <c r="N585" s="254"/>
      <c r="O585" s="254">
        <f>M585+N585</f>
        <v>9445</v>
      </c>
    </row>
    <row r="586" spans="2:15" ht="19.5" customHeight="1" thickBot="1" x14ac:dyDescent="0.3">
      <c r="B586" s="284" t="s">
        <v>740</v>
      </c>
      <c r="C586" s="13" t="s">
        <v>208</v>
      </c>
      <c r="D586" s="14">
        <v>12</v>
      </c>
      <c r="E586" s="14"/>
      <c r="F586" s="16"/>
      <c r="G586" s="251">
        <f t="shared" ref="G586:O586" si="220">G592+G601+G678+G640+G644+G650+G587</f>
        <v>1726556</v>
      </c>
      <c r="H586" s="251">
        <f t="shared" si="220"/>
        <v>-8316</v>
      </c>
      <c r="I586" s="251">
        <f t="shared" si="220"/>
        <v>1718240</v>
      </c>
      <c r="J586" s="251">
        <f t="shared" si="220"/>
        <v>1379101</v>
      </c>
      <c r="K586" s="251">
        <f t="shared" si="220"/>
        <v>-173947</v>
      </c>
      <c r="L586" s="251">
        <f t="shared" si="220"/>
        <v>1205154</v>
      </c>
      <c r="M586" s="251">
        <f t="shared" si="220"/>
        <v>1177783</v>
      </c>
      <c r="N586" s="251">
        <f t="shared" si="220"/>
        <v>19118</v>
      </c>
      <c r="O586" s="251">
        <f t="shared" si="220"/>
        <v>1196901</v>
      </c>
    </row>
    <row r="587" spans="2:15" ht="31.5" x14ac:dyDescent="0.25">
      <c r="B587" s="206" t="s">
        <v>741</v>
      </c>
      <c r="C587" s="150">
        <v>4</v>
      </c>
      <c r="D587" s="2">
        <v>12</v>
      </c>
      <c r="E587" s="151">
        <v>4</v>
      </c>
      <c r="F587" s="4"/>
      <c r="G587" s="262">
        <f t="shared" ref="G587:K588" si="221">G588</f>
        <v>65</v>
      </c>
      <c r="H587" s="262">
        <f t="shared" si="221"/>
        <v>0</v>
      </c>
      <c r="I587" s="262">
        <f t="shared" si="221"/>
        <v>65</v>
      </c>
      <c r="J587" s="262">
        <f t="shared" si="221"/>
        <v>0</v>
      </c>
      <c r="K587" s="262">
        <f t="shared" si="221"/>
        <v>0</v>
      </c>
      <c r="L587" s="262"/>
      <c r="M587" s="262"/>
      <c r="N587" s="262"/>
      <c r="O587" s="262"/>
    </row>
    <row r="588" spans="2:15" ht="15.75" x14ac:dyDescent="0.25">
      <c r="B588" s="206" t="s">
        <v>742</v>
      </c>
      <c r="C588" s="152">
        <v>4</v>
      </c>
      <c r="D588" s="2">
        <v>12</v>
      </c>
      <c r="E588" s="102" t="s">
        <v>279</v>
      </c>
      <c r="F588" s="4"/>
      <c r="G588" s="254">
        <f t="shared" si="221"/>
        <v>65</v>
      </c>
      <c r="H588" s="254">
        <f t="shared" si="221"/>
        <v>0</v>
      </c>
      <c r="I588" s="254">
        <f t="shared" si="221"/>
        <v>65</v>
      </c>
      <c r="J588" s="254">
        <f t="shared" si="221"/>
        <v>0</v>
      </c>
      <c r="K588" s="254">
        <f t="shared" si="221"/>
        <v>0</v>
      </c>
      <c r="L588" s="254"/>
      <c r="M588" s="254"/>
      <c r="N588" s="254"/>
      <c r="O588" s="254"/>
    </row>
    <row r="589" spans="2:15" ht="78.75" x14ac:dyDescent="0.25">
      <c r="B589" s="287" t="s">
        <v>1575</v>
      </c>
      <c r="C589" s="152">
        <v>4</v>
      </c>
      <c r="D589" s="2">
        <v>12</v>
      </c>
      <c r="E589" s="102" t="s">
        <v>280</v>
      </c>
      <c r="F589" s="4"/>
      <c r="G589" s="254">
        <f>G591+G590</f>
        <v>65</v>
      </c>
      <c r="H589" s="254">
        <f>H591+H590</f>
        <v>0</v>
      </c>
      <c r="I589" s="254">
        <f>I591+I590</f>
        <v>65</v>
      </c>
      <c r="J589" s="254">
        <f>J591+J590</f>
        <v>0</v>
      </c>
      <c r="K589" s="254">
        <f>K591+K590</f>
        <v>0</v>
      </c>
      <c r="L589" s="254"/>
      <c r="M589" s="254"/>
      <c r="N589" s="254"/>
      <c r="O589" s="254"/>
    </row>
    <row r="590" spans="2:15" ht="49.5" hidden="1" x14ac:dyDescent="0.25">
      <c r="B590" s="190" t="s">
        <v>281</v>
      </c>
      <c r="C590" s="152">
        <v>4</v>
      </c>
      <c r="D590" s="2">
        <v>12</v>
      </c>
      <c r="E590" s="102" t="s">
        <v>282</v>
      </c>
      <c r="F590" s="4">
        <v>200</v>
      </c>
      <c r="G590" s="254"/>
      <c r="H590" s="254"/>
      <c r="I590" s="254"/>
      <c r="J590" s="254"/>
      <c r="K590" s="254"/>
      <c r="L590" s="254"/>
      <c r="M590" s="254"/>
      <c r="N590" s="254"/>
      <c r="O590" s="254"/>
    </row>
    <row r="591" spans="2:15" ht="63" x14ac:dyDescent="0.25">
      <c r="B591" s="206" t="s">
        <v>2120</v>
      </c>
      <c r="C591" s="152">
        <v>4</v>
      </c>
      <c r="D591" s="2">
        <v>12</v>
      </c>
      <c r="E591" s="102" t="s">
        <v>283</v>
      </c>
      <c r="F591" s="4">
        <v>200</v>
      </c>
      <c r="G591" s="254">
        <v>65</v>
      </c>
      <c r="H591" s="254"/>
      <c r="I591" s="254">
        <f>G591+H591</f>
        <v>65</v>
      </c>
      <c r="J591" s="254">
        <v>0</v>
      </c>
      <c r="K591" s="254"/>
      <c r="L591" s="254"/>
      <c r="M591" s="254"/>
      <c r="N591" s="254"/>
      <c r="O591" s="254"/>
    </row>
    <row r="592" spans="2:15" ht="47.25" x14ac:dyDescent="0.25">
      <c r="B592" s="189" t="s">
        <v>744</v>
      </c>
      <c r="C592" s="42" t="s">
        <v>39</v>
      </c>
      <c r="D592" s="3" t="s">
        <v>745</v>
      </c>
      <c r="E592" s="102" t="s">
        <v>147</v>
      </c>
      <c r="F592" s="101"/>
      <c r="G592" s="273">
        <f t="shared" ref="G592:O592" si="222">G593+G598</f>
        <v>10347</v>
      </c>
      <c r="H592" s="273">
        <f t="shared" si="222"/>
        <v>0</v>
      </c>
      <c r="I592" s="273">
        <f t="shared" si="222"/>
        <v>10347</v>
      </c>
      <c r="J592" s="273">
        <f t="shared" si="222"/>
        <v>5347</v>
      </c>
      <c r="K592" s="273">
        <f t="shared" si="222"/>
        <v>0</v>
      </c>
      <c r="L592" s="273">
        <f t="shared" si="222"/>
        <v>5347</v>
      </c>
      <c r="M592" s="273">
        <f t="shared" si="222"/>
        <v>5347</v>
      </c>
      <c r="N592" s="273">
        <f t="shared" si="222"/>
        <v>0</v>
      </c>
      <c r="O592" s="273">
        <f t="shared" si="222"/>
        <v>5347</v>
      </c>
    </row>
    <row r="593" spans="2:15" ht="37.5" customHeight="1" x14ac:dyDescent="0.25">
      <c r="B593" s="189" t="s">
        <v>746</v>
      </c>
      <c r="C593" s="42" t="s">
        <v>39</v>
      </c>
      <c r="D593" s="3" t="s">
        <v>745</v>
      </c>
      <c r="E593" s="102" t="s">
        <v>747</v>
      </c>
      <c r="F593" s="101"/>
      <c r="G593" s="264">
        <f t="shared" ref="G593:O593" si="223">G594</f>
        <v>347</v>
      </c>
      <c r="H593" s="264">
        <f t="shared" si="223"/>
        <v>0</v>
      </c>
      <c r="I593" s="264">
        <f t="shared" si="223"/>
        <v>347</v>
      </c>
      <c r="J593" s="264">
        <f t="shared" si="223"/>
        <v>347</v>
      </c>
      <c r="K593" s="264">
        <f t="shared" si="223"/>
        <v>0</v>
      </c>
      <c r="L593" s="264">
        <f t="shared" si="223"/>
        <v>347</v>
      </c>
      <c r="M593" s="264">
        <f t="shared" si="223"/>
        <v>347</v>
      </c>
      <c r="N593" s="264">
        <f t="shared" si="223"/>
        <v>0</v>
      </c>
      <c r="O593" s="264">
        <f t="shared" si="223"/>
        <v>347</v>
      </c>
    </row>
    <row r="594" spans="2:15" ht="31.5" x14ac:dyDescent="0.25">
      <c r="B594" s="189" t="s">
        <v>748</v>
      </c>
      <c r="C594" s="42" t="s">
        <v>39</v>
      </c>
      <c r="D594" s="3" t="s">
        <v>745</v>
      </c>
      <c r="E594" s="102" t="s">
        <v>749</v>
      </c>
      <c r="F594" s="101"/>
      <c r="G594" s="264">
        <f t="shared" ref="G594:O594" si="224">G596+G595+G597</f>
        <v>347</v>
      </c>
      <c r="H594" s="264">
        <f t="shared" si="224"/>
        <v>0</v>
      </c>
      <c r="I594" s="264">
        <f t="shared" si="224"/>
        <v>347</v>
      </c>
      <c r="J594" s="264">
        <f t="shared" si="224"/>
        <v>347</v>
      </c>
      <c r="K594" s="264">
        <f t="shared" si="224"/>
        <v>0</v>
      </c>
      <c r="L594" s="264">
        <f t="shared" si="224"/>
        <v>347</v>
      </c>
      <c r="M594" s="264">
        <f t="shared" si="224"/>
        <v>347</v>
      </c>
      <c r="N594" s="264">
        <f t="shared" si="224"/>
        <v>0</v>
      </c>
      <c r="O594" s="264">
        <f t="shared" si="224"/>
        <v>347</v>
      </c>
    </row>
    <row r="595" spans="2:15" ht="66.75" hidden="1" customHeight="1" x14ac:dyDescent="0.25">
      <c r="B595" s="189" t="s">
        <v>750</v>
      </c>
      <c r="C595" s="42" t="s">
        <v>39</v>
      </c>
      <c r="D595" s="3" t="s">
        <v>745</v>
      </c>
      <c r="E595" s="102" t="s">
        <v>751</v>
      </c>
      <c r="F595" s="2">
        <v>200</v>
      </c>
      <c r="G595" s="254"/>
      <c r="H595" s="254"/>
      <c r="I595" s="254"/>
      <c r="J595" s="254"/>
      <c r="K595" s="254"/>
      <c r="L595" s="254"/>
      <c r="M595" s="254"/>
      <c r="N595" s="254"/>
      <c r="O595" s="254"/>
    </row>
    <row r="596" spans="2:15" ht="15.75" hidden="1" x14ac:dyDescent="0.25">
      <c r="B596" s="189"/>
      <c r="C596" s="42"/>
      <c r="D596" s="3"/>
      <c r="E596" s="102"/>
      <c r="F596" s="2"/>
      <c r="G596" s="254"/>
      <c r="H596" s="254"/>
      <c r="I596" s="254"/>
      <c r="J596" s="254"/>
      <c r="K596" s="254"/>
      <c r="L596" s="254"/>
      <c r="M596" s="254"/>
      <c r="N596" s="254"/>
      <c r="O596" s="254"/>
    </row>
    <row r="597" spans="2:15" ht="49.5" x14ac:dyDescent="0.25">
      <c r="B597" s="190" t="s">
        <v>2208</v>
      </c>
      <c r="C597" s="42" t="s">
        <v>39</v>
      </c>
      <c r="D597" s="2">
        <v>12</v>
      </c>
      <c r="E597" s="102" t="s">
        <v>752</v>
      </c>
      <c r="F597" s="2">
        <v>200</v>
      </c>
      <c r="G597" s="254">
        <v>347</v>
      </c>
      <c r="H597" s="254"/>
      <c r="I597" s="254">
        <f>G597+H597</f>
        <v>347</v>
      </c>
      <c r="J597" s="254">
        <v>347</v>
      </c>
      <c r="K597" s="254"/>
      <c r="L597" s="254">
        <f>J597+K597</f>
        <v>347</v>
      </c>
      <c r="M597" s="254">
        <v>347</v>
      </c>
      <c r="N597" s="254"/>
      <c r="O597" s="254">
        <f>M597+N597</f>
        <v>347</v>
      </c>
    </row>
    <row r="598" spans="2:15" ht="31.5" x14ac:dyDescent="0.25">
      <c r="B598" s="189" t="s">
        <v>2218</v>
      </c>
      <c r="C598" s="42" t="s">
        <v>39</v>
      </c>
      <c r="D598" s="2">
        <v>12</v>
      </c>
      <c r="E598" s="102" t="s">
        <v>753</v>
      </c>
      <c r="F598" s="2"/>
      <c r="G598" s="254">
        <f t="shared" ref="G598:O599" si="225">G599</f>
        <v>10000</v>
      </c>
      <c r="H598" s="254">
        <f t="shared" si="225"/>
        <v>0</v>
      </c>
      <c r="I598" s="254">
        <f t="shared" si="225"/>
        <v>10000</v>
      </c>
      <c r="J598" s="254">
        <f t="shared" si="225"/>
        <v>5000</v>
      </c>
      <c r="K598" s="254">
        <f t="shared" si="225"/>
        <v>0</v>
      </c>
      <c r="L598" s="254">
        <f t="shared" si="225"/>
        <v>5000</v>
      </c>
      <c r="M598" s="254">
        <f t="shared" si="225"/>
        <v>5000</v>
      </c>
      <c r="N598" s="254">
        <f t="shared" si="225"/>
        <v>0</v>
      </c>
      <c r="O598" s="254">
        <f t="shared" si="225"/>
        <v>5000</v>
      </c>
    </row>
    <row r="599" spans="2:15" ht="31.5" x14ac:dyDescent="0.25">
      <c r="B599" s="189" t="s">
        <v>2219</v>
      </c>
      <c r="C599" s="42" t="s">
        <v>39</v>
      </c>
      <c r="D599" s="2">
        <v>12</v>
      </c>
      <c r="E599" s="102" t="s">
        <v>754</v>
      </c>
      <c r="F599" s="2"/>
      <c r="G599" s="254">
        <f t="shared" si="225"/>
        <v>10000</v>
      </c>
      <c r="H599" s="254">
        <f t="shared" si="225"/>
        <v>0</v>
      </c>
      <c r="I599" s="254">
        <f t="shared" si="225"/>
        <v>10000</v>
      </c>
      <c r="J599" s="254">
        <f t="shared" si="225"/>
        <v>5000</v>
      </c>
      <c r="K599" s="254">
        <f t="shared" si="225"/>
        <v>0</v>
      </c>
      <c r="L599" s="254">
        <f t="shared" si="225"/>
        <v>5000</v>
      </c>
      <c r="M599" s="254">
        <f t="shared" si="225"/>
        <v>5000</v>
      </c>
      <c r="N599" s="254">
        <f t="shared" si="225"/>
        <v>0</v>
      </c>
      <c r="O599" s="254">
        <f t="shared" si="225"/>
        <v>5000</v>
      </c>
    </row>
    <row r="600" spans="2:15" ht="31.5" x14ac:dyDescent="0.25">
      <c r="B600" s="189" t="s">
        <v>755</v>
      </c>
      <c r="C600" s="42" t="s">
        <v>39</v>
      </c>
      <c r="D600" s="2">
        <v>12</v>
      </c>
      <c r="E600" s="102" t="s">
        <v>756</v>
      </c>
      <c r="F600" s="2">
        <v>600</v>
      </c>
      <c r="G600" s="254">
        <v>10000</v>
      </c>
      <c r="H600" s="254"/>
      <c r="I600" s="254">
        <f>G600+H600</f>
        <v>10000</v>
      </c>
      <c r="J600" s="254">
        <v>5000</v>
      </c>
      <c r="K600" s="254"/>
      <c r="L600" s="254">
        <f>J600+K600</f>
        <v>5000</v>
      </c>
      <c r="M600" s="254">
        <v>5000</v>
      </c>
      <c r="N600" s="254"/>
      <c r="O600" s="254">
        <f>M600+N600</f>
        <v>5000</v>
      </c>
    </row>
    <row r="601" spans="2:15" ht="47.25" x14ac:dyDescent="0.25">
      <c r="B601" s="189" t="s">
        <v>757</v>
      </c>
      <c r="C601" s="42" t="s">
        <v>39</v>
      </c>
      <c r="D601" s="3" t="s">
        <v>745</v>
      </c>
      <c r="E601" s="102" t="s">
        <v>66</v>
      </c>
      <c r="F601" s="101"/>
      <c r="G601" s="264">
        <f t="shared" ref="G601:O601" si="226">G602+G612+G627+G605</f>
        <v>123323</v>
      </c>
      <c r="H601" s="264">
        <f t="shared" si="226"/>
        <v>142729</v>
      </c>
      <c r="I601" s="264">
        <f t="shared" si="226"/>
        <v>266052</v>
      </c>
      <c r="J601" s="264">
        <f t="shared" si="226"/>
        <v>115399</v>
      </c>
      <c r="K601" s="264">
        <f t="shared" si="226"/>
        <v>22550</v>
      </c>
      <c r="L601" s="264">
        <f t="shared" si="226"/>
        <v>137949</v>
      </c>
      <c r="M601" s="264">
        <f t="shared" si="226"/>
        <v>95619</v>
      </c>
      <c r="N601" s="264">
        <f t="shared" si="226"/>
        <v>26485</v>
      </c>
      <c r="O601" s="264">
        <f t="shared" si="226"/>
        <v>122104</v>
      </c>
    </row>
    <row r="602" spans="2:15" ht="31.5" x14ac:dyDescent="0.25">
      <c r="B602" s="189" t="s">
        <v>159</v>
      </c>
      <c r="C602" s="42" t="s">
        <v>39</v>
      </c>
      <c r="D602" s="3" t="s">
        <v>745</v>
      </c>
      <c r="E602" s="102" t="s">
        <v>160</v>
      </c>
      <c r="F602" s="101"/>
      <c r="G602" s="264">
        <f t="shared" ref="G602:O603" si="227">G603</f>
        <v>250</v>
      </c>
      <c r="H602" s="264">
        <f t="shared" si="227"/>
        <v>0</v>
      </c>
      <c r="I602" s="264">
        <f t="shared" si="227"/>
        <v>250</v>
      </c>
      <c r="J602" s="264">
        <f t="shared" si="227"/>
        <v>250</v>
      </c>
      <c r="K602" s="264">
        <f t="shared" si="227"/>
        <v>0</v>
      </c>
      <c r="L602" s="264">
        <f t="shared" si="227"/>
        <v>250</v>
      </c>
      <c r="M602" s="264">
        <f t="shared" si="227"/>
        <v>250</v>
      </c>
      <c r="N602" s="264">
        <f t="shared" si="227"/>
        <v>0</v>
      </c>
      <c r="O602" s="264">
        <f t="shared" si="227"/>
        <v>250</v>
      </c>
    </row>
    <row r="603" spans="2:15" ht="15.75" x14ac:dyDescent="0.25">
      <c r="B603" s="189" t="s">
        <v>758</v>
      </c>
      <c r="C603" s="42" t="s">
        <v>39</v>
      </c>
      <c r="D603" s="3" t="s">
        <v>745</v>
      </c>
      <c r="E603" s="102" t="s">
        <v>759</v>
      </c>
      <c r="F603" s="101"/>
      <c r="G603" s="264">
        <f t="shared" si="227"/>
        <v>250</v>
      </c>
      <c r="H603" s="264">
        <f t="shared" si="227"/>
        <v>0</v>
      </c>
      <c r="I603" s="264">
        <f t="shared" si="227"/>
        <v>250</v>
      </c>
      <c r="J603" s="264">
        <f t="shared" si="227"/>
        <v>250</v>
      </c>
      <c r="K603" s="264">
        <f t="shared" si="227"/>
        <v>0</v>
      </c>
      <c r="L603" s="264">
        <f t="shared" si="227"/>
        <v>250</v>
      </c>
      <c r="M603" s="264">
        <f t="shared" si="227"/>
        <v>250</v>
      </c>
      <c r="N603" s="264">
        <f t="shared" si="227"/>
        <v>0</v>
      </c>
      <c r="O603" s="264">
        <f t="shared" si="227"/>
        <v>250</v>
      </c>
    </row>
    <row r="604" spans="2:15" ht="31.5" x14ac:dyDescent="0.25">
      <c r="B604" s="189" t="s">
        <v>760</v>
      </c>
      <c r="C604" s="42" t="s">
        <v>39</v>
      </c>
      <c r="D604" s="3" t="s">
        <v>745</v>
      </c>
      <c r="E604" s="102" t="s">
        <v>761</v>
      </c>
      <c r="F604" s="2">
        <v>200</v>
      </c>
      <c r="G604" s="254">
        <v>250</v>
      </c>
      <c r="H604" s="254"/>
      <c r="I604" s="254">
        <f>G604+H604</f>
        <v>250</v>
      </c>
      <c r="J604" s="254">
        <v>250</v>
      </c>
      <c r="K604" s="254"/>
      <c r="L604" s="254">
        <f>J604+K604</f>
        <v>250</v>
      </c>
      <c r="M604" s="254">
        <v>250</v>
      </c>
      <c r="N604" s="254"/>
      <c r="O604" s="254">
        <f>M604+N604</f>
        <v>250</v>
      </c>
    </row>
    <row r="605" spans="2:15" ht="15.75" x14ac:dyDescent="0.25">
      <c r="B605" s="189" t="s">
        <v>762</v>
      </c>
      <c r="C605" s="42" t="s">
        <v>39</v>
      </c>
      <c r="D605" s="3" t="s">
        <v>745</v>
      </c>
      <c r="E605" s="102" t="s">
        <v>763</v>
      </c>
      <c r="F605" s="2"/>
      <c r="G605" s="254">
        <f t="shared" ref="G605:O605" si="228">G606+G610</f>
        <v>42000</v>
      </c>
      <c r="H605" s="254">
        <f>H606+H610+H608</f>
        <v>100000</v>
      </c>
      <c r="I605" s="254">
        <f>I606+I610+I608</f>
        <v>142000</v>
      </c>
      <c r="J605" s="254">
        <f t="shared" si="228"/>
        <v>42000</v>
      </c>
      <c r="K605" s="254">
        <f t="shared" si="228"/>
        <v>0</v>
      </c>
      <c r="L605" s="254">
        <f t="shared" si="228"/>
        <v>42000</v>
      </c>
      <c r="M605" s="254">
        <f t="shared" si="228"/>
        <v>42000</v>
      </c>
      <c r="N605" s="254">
        <f t="shared" si="228"/>
        <v>0</v>
      </c>
      <c r="O605" s="254">
        <f t="shared" si="228"/>
        <v>42000</v>
      </c>
    </row>
    <row r="606" spans="2:15" ht="63" x14ac:dyDescent="0.25">
      <c r="B606" s="189" t="s">
        <v>2206</v>
      </c>
      <c r="C606" s="42" t="s">
        <v>39</v>
      </c>
      <c r="D606" s="2">
        <v>12</v>
      </c>
      <c r="E606" s="102" t="s">
        <v>764</v>
      </c>
      <c r="F606" s="2"/>
      <c r="G606" s="254">
        <f t="shared" ref="G606:O606" si="229">G607</f>
        <v>12000</v>
      </c>
      <c r="H606" s="254">
        <f t="shared" si="229"/>
        <v>0</v>
      </c>
      <c r="I606" s="254">
        <f t="shared" si="229"/>
        <v>12000</v>
      </c>
      <c r="J606" s="254">
        <f t="shared" si="229"/>
        <v>12000</v>
      </c>
      <c r="K606" s="254">
        <f t="shared" si="229"/>
        <v>0</v>
      </c>
      <c r="L606" s="254">
        <f t="shared" si="229"/>
        <v>12000</v>
      </c>
      <c r="M606" s="254">
        <f t="shared" si="229"/>
        <v>12000</v>
      </c>
      <c r="N606" s="254">
        <f t="shared" si="229"/>
        <v>0</v>
      </c>
      <c r="O606" s="254">
        <f t="shared" si="229"/>
        <v>12000</v>
      </c>
    </row>
    <row r="607" spans="2:15" ht="63" x14ac:dyDescent="0.25">
      <c r="B607" s="189" t="s">
        <v>2207</v>
      </c>
      <c r="C607" s="42" t="s">
        <v>39</v>
      </c>
      <c r="D607" s="2">
        <v>12</v>
      </c>
      <c r="E607" s="102" t="s">
        <v>765</v>
      </c>
      <c r="F607" s="2">
        <v>800</v>
      </c>
      <c r="G607" s="254">
        <v>12000</v>
      </c>
      <c r="H607" s="254"/>
      <c r="I607" s="254">
        <f>G607+H607</f>
        <v>12000</v>
      </c>
      <c r="J607" s="254">
        <v>12000</v>
      </c>
      <c r="K607" s="254"/>
      <c r="L607" s="254">
        <f>J607+K607</f>
        <v>12000</v>
      </c>
      <c r="M607" s="254">
        <v>12000</v>
      </c>
      <c r="N607" s="254"/>
      <c r="O607" s="254">
        <f>M607+N607</f>
        <v>12000</v>
      </c>
    </row>
    <row r="608" spans="2:15" ht="63" x14ac:dyDescent="0.25">
      <c r="B608" s="189" t="s">
        <v>2220</v>
      </c>
      <c r="C608" s="42" t="s">
        <v>39</v>
      </c>
      <c r="D608" s="2">
        <v>12</v>
      </c>
      <c r="E608" s="102" t="s">
        <v>2143</v>
      </c>
      <c r="F608" s="2"/>
      <c r="G608" s="254"/>
      <c r="H608" s="254">
        <f>H609</f>
        <v>100000</v>
      </c>
      <c r="I608" s="254">
        <f>I609</f>
        <v>100000</v>
      </c>
      <c r="J608" s="254"/>
      <c r="K608" s="254"/>
      <c r="L608" s="254"/>
      <c r="M608" s="254"/>
      <c r="N608" s="254"/>
      <c r="O608" s="254"/>
    </row>
    <row r="609" spans="2:15" ht="78.75" x14ac:dyDescent="0.25">
      <c r="B609" s="189" t="s">
        <v>2182</v>
      </c>
      <c r="C609" s="42" t="s">
        <v>39</v>
      </c>
      <c r="D609" s="2">
        <v>12</v>
      </c>
      <c r="E609" s="102" t="s">
        <v>2144</v>
      </c>
      <c r="F609" s="2">
        <v>600</v>
      </c>
      <c r="G609" s="254"/>
      <c r="H609" s="254">
        <v>100000</v>
      </c>
      <c r="I609" s="254">
        <f>G609+H609</f>
        <v>100000</v>
      </c>
      <c r="J609" s="254"/>
      <c r="K609" s="254"/>
      <c r="L609" s="254"/>
      <c r="M609" s="254"/>
      <c r="N609" s="254"/>
      <c r="O609" s="254"/>
    </row>
    <row r="610" spans="2:15" ht="15.75" x14ac:dyDescent="0.25">
      <c r="B610" s="206" t="s">
        <v>2221</v>
      </c>
      <c r="C610" s="42" t="s">
        <v>39</v>
      </c>
      <c r="D610" s="2">
        <v>12</v>
      </c>
      <c r="E610" s="102" t="s">
        <v>766</v>
      </c>
      <c r="F610" s="2"/>
      <c r="G610" s="254">
        <f t="shared" ref="G610:O610" si="230">G611</f>
        <v>30000</v>
      </c>
      <c r="H610" s="254">
        <f t="shared" si="230"/>
        <v>0</v>
      </c>
      <c r="I610" s="254">
        <f t="shared" si="230"/>
        <v>30000</v>
      </c>
      <c r="J610" s="254">
        <f t="shared" si="230"/>
        <v>30000</v>
      </c>
      <c r="K610" s="254">
        <f t="shared" si="230"/>
        <v>0</v>
      </c>
      <c r="L610" s="254">
        <f t="shared" si="230"/>
        <v>30000</v>
      </c>
      <c r="M610" s="254">
        <f t="shared" si="230"/>
        <v>30000</v>
      </c>
      <c r="N610" s="254">
        <f t="shared" si="230"/>
        <v>0</v>
      </c>
      <c r="O610" s="254">
        <f t="shared" si="230"/>
        <v>30000</v>
      </c>
    </row>
    <row r="611" spans="2:15" ht="66" customHeight="1" x14ac:dyDescent="0.25">
      <c r="B611" s="206" t="s">
        <v>2187</v>
      </c>
      <c r="C611" s="42" t="s">
        <v>39</v>
      </c>
      <c r="D611" s="2">
        <v>12</v>
      </c>
      <c r="E611" s="102" t="s">
        <v>767</v>
      </c>
      <c r="F611" s="2">
        <v>600</v>
      </c>
      <c r="G611" s="254">
        <v>30000</v>
      </c>
      <c r="H611" s="254"/>
      <c r="I611" s="254">
        <f>G611+H611</f>
        <v>30000</v>
      </c>
      <c r="J611" s="254">
        <v>30000</v>
      </c>
      <c r="K611" s="254"/>
      <c r="L611" s="254">
        <f>J611+K611</f>
        <v>30000</v>
      </c>
      <c r="M611" s="254">
        <v>30000</v>
      </c>
      <c r="N611" s="254"/>
      <c r="O611" s="254">
        <f>M611+N611</f>
        <v>30000</v>
      </c>
    </row>
    <row r="612" spans="2:15" ht="36.75" customHeight="1" x14ac:dyDescent="0.25">
      <c r="B612" s="189" t="s">
        <v>768</v>
      </c>
      <c r="C612" s="42" t="s">
        <v>39</v>
      </c>
      <c r="D612" s="3" t="s">
        <v>745</v>
      </c>
      <c r="E612" s="102" t="s">
        <v>68</v>
      </c>
      <c r="F612" s="101"/>
      <c r="G612" s="264">
        <f t="shared" ref="G612:O612" si="231">G613+G616+G617</f>
        <v>73673</v>
      </c>
      <c r="H612" s="264">
        <f t="shared" si="231"/>
        <v>42729</v>
      </c>
      <c r="I612" s="264">
        <f t="shared" si="231"/>
        <v>116402</v>
      </c>
      <c r="J612" s="264">
        <f t="shared" si="231"/>
        <v>65749</v>
      </c>
      <c r="K612" s="264">
        <f t="shared" si="231"/>
        <v>22550</v>
      </c>
      <c r="L612" s="264">
        <f t="shared" si="231"/>
        <v>88299</v>
      </c>
      <c r="M612" s="264">
        <f t="shared" si="231"/>
        <v>45969</v>
      </c>
      <c r="N612" s="264">
        <f t="shared" si="231"/>
        <v>26485</v>
      </c>
      <c r="O612" s="264">
        <f t="shared" si="231"/>
        <v>72454</v>
      </c>
    </row>
    <row r="613" spans="2:15" ht="15.75" hidden="1" x14ac:dyDescent="0.25">
      <c r="B613" s="189" t="s">
        <v>769</v>
      </c>
      <c r="C613" s="42" t="s">
        <v>39</v>
      </c>
      <c r="D613" s="3" t="s">
        <v>745</v>
      </c>
      <c r="E613" s="102" t="s">
        <v>770</v>
      </c>
      <c r="F613" s="101"/>
      <c r="G613" s="264">
        <f t="shared" ref="G613:O613" si="232">G614</f>
        <v>0</v>
      </c>
      <c r="H613" s="264">
        <f t="shared" si="232"/>
        <v>0</v>
      </c>
      <c r="I613" s="264">
        <f t="shared" si="232"/>
        <v>0</v>
      </c>
      <c r="J613" s="264">
        <f t="shared" si="232"/>
        <v>0</v>
      </c>
      <c r="K613" s="264">
        <f t="shared" si="232"/>
        <v>0</v>
      </c>
      <c r="L613" s="264">
        <f t="shared" si="232"/>
        <v>0</v>
      </c>
      <c r="M613" s="264">
        <f t="shared" si="232"/>
        <v>0</v>
      </c>
      <c r="N613" s="264">
        <f t="shared" si="232"/>
        <v>0</v>
      </c>
      <c r="O613" s="264">
        <f t="shared" si="232"/>
        <v>0</v>
      </c>
    </row>
    <row r="614" spans="2:15" ht="45.75" hidden="1" customHeight="1" x14ac:dyDescent="0.25">
      <c r="B614" s="189" t="s">
        <v>755</v>
      </c>
      <c r="C614" s="42" t="s">
        <v>39</v>
      </c>
      <c r="D614" s="3" t="s">
        <v>745</v>
      </c>
      <c r="E614" s="102" t="s">
        <v>771</v>
      </c>
      <c r="F614" s="2">
        <v>600</v>
      </c>
      <c r="G614" s="254"/>
      <c r="H614" s="254"/>
      <c r="I614" s="254"/>
      <c r="J614" s="254"/>
      <c r="K614" s="254"/>
      <c r="L614" s="254"/>
      <c r="M614" s="254"/>
      <c r="N614" s="254"/>
      <c r="O614" s="254"/>
    </row>
    <row r="615" spans="2:15" ht="30.75" customHeight="1" x14ac:dyDescent="0.25">
      <c r="B615" s="189" t="s">
        <v>646</v>
      </c>
      <c r="C615" s="42" t="s">
        <v>39</v>
      </c>
      <c r="D615" s="3" t="s">
        <v>745</v>
      </c>
      <c r="E615" s="102" t="s">
        <v>772</v>
      </c>
      <c r="F615" s="101"/>
      <c r="G615" s="264">
        <f t="shared" ref="G615:O615" si="233">G616</f>
        <v>12539</v>
      </c>
      <c r="H615" s="264">
        <f t="shared" si="233"/>
        <v>0</v>
      </c>
      <c r="I615" s="264">
        <f t="shared" si="233"/>
        <v>12539</v>
      </c>
      <c r="J615" s="264">
        <f t="shared" si="233"/>
        <v>12949</v>
      </c>
      <c r="K615" s="264">
        <f t="shared" si="233"/>
        <v>-307</v>
      </c>
      <c r="L615" s="264">
        <f t="shared" si="233"/>
        <v>12642</v>
      </c>
      <c r="M615" s="264">
        <f t="shared" si="233"/>
        <v>13169</v>
      </c>
      <c r="N615" s="264">
        <f t="shared" si="233"/>
        <v>-319</v>
      </c>
      <c r="O615" s="264">
        <f t="shared" si="233"/>
        <v>12850</v>
      </c>
    </row>
    <row r="616" spans="2:15" ht="51" customHeight="1" x14ac:dyDescent="0.25">
      <c r="B616" s="189" t="s">
        <v>109</v>
      </c>
      <c r="C616" s="42" t="s">
        <v>39</v>
      </c>
      <c r="D616" s="3" t="s">
        <v>745</v>
      </c>
      <c r="E616" s="102" t="s">
        <v>773</v>
      </c>
      <c r="F616" s="2">
        <v>600</v>
      </c>
      <c r="G616" s="254">
        <v>12539</v>
      </c>
      <c r="H616" s="254"/>
      <c r="I616" s="254">
        <f t="shared" ref="I616:I626" si="234">G616+H616</f>
        <v>12539</v>
      </c>
      <c r="J616" s="254">
        <v>12949</v>
      </c>
      <c r="K616" s="254">
        <v>-307</v>
      </c>
      <c r="L616" s="254">
        <f>J616+K616</f>
        <v>12642</v>
      </c>
      <c r="M616" s="254">
        <v>13169</v>
      </c>
      <c r="N616" s="254">
        <v>-319</v>
      </c>
      <c r="O616" s="254">
        <f>M616+N616</f>
        <v>12850</v>
      </c>
    </row>
    <row r="617" spans="2:15" ht="31.5" x14ac:dyDescent="0.25">
      <c r="B617" s="189" t="s">
        <v>774</v>
      </c>
      <c r="C617" s="42" t="s">
        <v>39</v>
      </c>
      <c r="D617" s="3" t="s">
        <v>745</v>
      </c>
      <c r="E617" s="102" t="s">
        <v>775</v>
      </c>
      <c r="F617" s="101"/>
      <c r="G617" s="264">
        <f t="shared" ref="G617:O617" si="235">G620+G619+G621+G622+G618+G624+G625+G626</f>
        <v>61134</v>
      </c>
      <c r="H617" s="264">
        <f t="shared" si="235"/>
        <v>42729</v>
      </c>
      <c r="I617" s="264">
        <f t="shared" si="235"/>
        <v>103863</v>
      </c>
      <c r="J617" s="264">
        <f t="shared" si="235"/>
        <v>52800</v>
      </c>
      <c r="K617" s="264">
        <f t="shared" si="235"/>
        <v>22857</v>
      </c>
      <c r="L617" s="264">
        <f t="shared" si="235"/>
        <v>75657</v>
      </c>
      <c r="M617" s="264">
        <f t="shared" si="235"/>
        <v>32800</v>
      </c>
      <c r="N617" s="264">
        <f t="shared" si="235"/>
        <v>26804</v>
      </c>
      <c r="O617" s="264">
        <f t="shared" si="235"/>
        <v>59604</v>
      </c>
    </row>
    <row r="618" spans="2:15" ht="31.5" x14ac:dyDescent="0.25">
      <c r="B618" s="189" t="s">
        <v>776</v>
      </c>
      <c r="C618" s="42" t="s">
        <v>39</v>
      </c>
      <c r="D618" s="3" t="s">
        <v>745</v>
      </c>
      <c r="E618" s="102" t="s">
        <v>777</v>
      </c>
      <c r="F618" s="2">
        <v>600</v>
      </c>
      <c r="G618" s="264">
        <v>43500</v>
      </c>
      <c r="H618" s="264">
        <f>1685+4589</f>
        <v>6274</v>
      </c>
      <c r="I618" s="264">
        <f t="shared" si="234"/>
        <v>49774</v>
      </c>
      <c r="J618" s="264">
        <v>43500</v>
      </c>
      <c r="K618" s="264">
        <f>3224-2</f>
        <v>3222</v>
      </c>
      <c r="L618" s="264">
        <f t="shared" ref="L618:L626" si="236">J618+K618</f>
        <v>46722</v>
      </c>
      <c r="M618" s="264">
        <v>23500</v>
      </c>
      <c r="N618" s="264">
        <f>2175-2</f>
        <v>2173</v>
      </c>
      <c r="O618" s="264">
        <f t="shared" ref="O618:O626" si="237">M618+N618</f>
        <v>25673</v>
      </c>
    </row>
    <row r="619" spans="2:15" ht="39" hidden="1" customHeight="1" x14ac:dyDescent="0.25">
      <c r="B619" s="189" t="s">
        <v>778</v>
      </c>
      <c r="C619" s="42" t="s">
        <v>39</v>
      </c>
      <c r="D619" s="3" t="s">
        <v>745</v>
      </c>
      <c r="E619" s="102" t="s">
        <v>779</v>
      </c>
      <c r="F619" s="2">
        <v>500</v>
      </c>
      <c r="G619" s="254"/>
      <c r="H619" s="254"/>
      <c r="I619" s="254">
        <f t="shared" si="234"/>
        <v>0</v>
      </c>
      <c r="J619" s="254"/>
      <c r="K619" s="254"/>
      <c r="L619" s="254">
        <f t="shared" si="236"/>
        <v>0</v>
      </c>
      <c r="M619" s="254"/>
      <c r="N619" s="254"/>
      <c r="O619" s="254">
        <f t="shared" si="237"/>
        <v>0</v>
      </c>
    </row>
    <row r="620" spans="2:15" ht="54" hidden="1" customHeight="1" x14ac:dyDescent="0.25">
      <c r="B620" s="189" t="s">
        <v>780</v>
      </c>
      <c r="C620" s="42" t="s">
        <v>39</v>
      </c>
      <c r="D620" s="3" t="s">
        <v>745</v>
      </c>
      <c r="E620" s="102" t="s">
        <v>779</v>
      </c>
      <c r="F620" s="2">
        <v>600</v>
      </c>
      <c r="G620" s="254"/>
      <c r="H620" s="254"/>
      <c r="I620" s="254">
        <f t="shared" si="234"/>
        <v>0</v>
      </c>
      <c r="J620" s="254"/>
      <c r="K620" s="254"/>
      <c r="L620" s="254">
        <f t="shared" si="236"/>
        <v>0</v>
      </c>
      <c r="M620" s="254"/>
      <c r="N620" s="254"/>
      <c r="O620" s="254">
        <f t="shared" si="237"/>
        <v>0</v>
      </c>
    </row>
    <row r="621" spans="2:15" ht="47.25" hidden="1" x14ac:dyDescent="0.25">
      <c r="B621" s="189" t="s">
        <v>781</v>
      </c>
      <c r="C621" s="42" t="s">
        <v>39</v>
      </c>
      <c r="D621" s="3" t="s">
        <v>745</v>
      </c>
      <c r="E621" s="102" t="s">
        <v>782</v>
      </c>
      <c r="F621" s="2">
        <v>400</v>
      </c>
      <c r="G621" s="254"/>
      <c r="H621" s="254"/>
      <c r="I621" s="254">
        <f t="shared" si="234"/>
        <v>0</v>
      </c>
      <c r="J621" s="254"/>
      <c r="K621" s="254"/>
      <c r="L621" s="254">
        <f t="shared" si="236"/>
        <v>0</v>
      </c>
      <c r="M621" s="254"/>
      <c r="N621" s="254"/>
      <c r="O621" s="254">
        <f t="shared" si="237"/>
        <v>0</v>
      </c>
    </row>
    <row r="622" spans="2:15" ht="47.25" hidden="1" x14ac:dyDescent="0.25">
      <c r="B622" s="189" t="s">
        <v>783</v>
      </c>
      <c r="C622" s="42" t="s">
        <v>39</v>
      </c>
      <c r="D622" s="3" t="s">
        <v>745</v>
      </c>
      <c r="E622" s="102" t="s">
        <v>784</v>
      </c>
      <c r="F622" s="2">
        <v>400</v>
      </c>
      <c r="G622" s="254"/>
      <c r="H622" s="254"/>
      <c r="I622" s="254">
        <f t="shared" si="234"/>
        <v>0</v>
      </c>
      <c r="J622" s="254"/>
      <c r="K622" s="254"/>
      <c r="L622" s="254">
        <f t="shared" si="236"/>
        <v>0</v>
      </c>
      <c r="M622" s="254"/>
      <c r="N622" s="254"/>
      <c r="O622" s="254">
        <f t="shared" si="237"/>
        <v>0</v>
      </c>
    </row>
    <row r="623" spans="2:15" ht="15.75" hidden="1" x14ac:dyDescent="0.25">
      <c r="B623" s="206"/>
      <c r="C623" s="41"/>
      <c r="D623" s="2"/>
      <c r="E623" s="101"/>
      <c r="F623" s="2"/>
      <c r="G623" s="254"/>
      <c r="H623" s="254"/>
      <c r="I623" s="254">
        <f t="shared" si="234"/>
        <v>0</v>
      </c>
      <c r="J623" s="254"/>
      <c r="K623" s="254"/>
      <c r="L623" s="254">
        <f t="shared" si="236"/>
        <v>0</v>
      </c>
      <c r="M623" s="254"/>
      <c r="N623" s="254"/>
      <c r="O623" s="254">
        <f t="shared" si="237"/>
        <v>0</v>
      </c>
    </row>
    <row r="624" spans="2:15" ht="67.5" hidden="1" customHeight="1" x14ac:dyDescent="0.25">
      <c r="B624" s="206" t="s">
        <v>785</v>
      </c>
      <c r="C624" s="42" t="s">
        <v>39</v>
      </c>
      <c r="D624" s="3" t="s">
        <v>745</v>
      </c>
      <c r="E624" s="102" t="s">
        <v>786</v>
      </c>
      <c r="F624" s="2">
        <v>400</v>
      </c>
      <c r="G624" s="254"/>
      <c r="H624" s="254"/>
      <c r="I624" s="254">
        <f t="shared" si="234"/>
        <v>0</v>
      </c>
      <c r="J624" s="254"/>
      <c r="K624" s="254"/>
      <c r="L624" s="254">
        <f t="shared" si="236"/>
        <v>0</v>
      </c>
      <c r="M624" s="254"/>
      <c r="N624" s="254"/>
      <c r="O624" s="254">
        <f t="shared" si="237"/>
        <v>0</v>
      </c>
    </row>
    <row r="625" spans="2:15" ht="47.25" x14ac:dyDescent="0.25">
      <c r="B625" s="206" t="s">
        <v>2185</v>
      </c>
      <c r="C625" s="42" t="s">
        <v>39</v>
      </c>
      <c r="D625" s="3" t="s">
        <v>745</v>
      </c>
      <c r="E625" s="102" t="s">
        <v>786</v>
      </c>
      <c r="F625" s="2">
        <v>500</v>
      </c>
      <c r="G625" s="254">
        <v>3150</v>
      </c>
      <c r="H625" s="254">
        <f>11850-7206</f>
        <v>4644</v>
      </c>
      <c r="I625" s="254">
        <f t="shared" si="234"/>
        <v>7794</v>
      </c>
      <c r="J625" s="254">
        <v>3150</v>
      </c>
      <c r="K625" s="254">
        <f>11850-10546</f>
        <v>1304</v>
      </c>
      <c r="L625" s="254">
        <f t="shared" si="236"/>
        <v>4454</v>
      </c>
      <c r="M625" s="254">
        <v>3150</v>
      </c>
      <c r="N625" s="254">
        <f>11850-10351</f>
        <v>1499</v>
      </c>
      <c r="O625" s="254">
        <f t="shared" si="237"/>
        <v>4649</v>
      </c>
    </row>
    <row r="626" spans="2:15" ht="68.25" customHeight="1" x14ac:dyDescent="0.25">
      <c r="B626" s="206" t="s">
        <v>2186</v>
      </c>
      <c r="C626" s="42" t="s">
        <v>39</v>
      </c>
      <c r="D626" s="3" t="s">
        <v>745</v>
      </c>
      <c r="E626" s="102" t="s">
        <v>786</v>
      </c>
      <c r="F626" s="2">
        <v>600</v>
      </c>
      <c r="G626" s="254">
        <v>14484</v>
      </c>
      <c r="H626" s="254">
        <f>32633-822</f>
        <v>31811</v>
      </c>
      <c r="I626" s="254">
        <f t="shared" si="234"/>
        <v>46295</v>
      </c>
      <c r="J626" s="254">
        <v>6150</v>
      </c>
      <c r="K626" s="254">
        <f>7783+10548</f>
        <v>18331</v>
      </c>
      <c r="L626" s="254">
        <f t="shared" si="236"/>
        <v>24481</v>
      </c>
      <c r="M626" s="254">
        <v>6150</v>
      </c>
      <c r="N626" s="254">
        <f>12779+10353</f>
        <v>23132</v>
      </c>
      <c r="O626" s="254">
        <f t="shared" si="237"/>
        <v>29282</v>
      </c>
    </row>
    <row r="627" spans="2:15" ht="29.25" customHeight="1" x14ac:dyDescent="0.25">
      <c r="B627" s="189" t="s">
        <v>787</v>
      </c>
      <c r="C627" s="42" t="s">
        <v>39</v>
      </c>
      <c r="D627" s="3" t="s">
        <v>745</v>
      </c>
      <c r="E627" s="102" t="s">
        <v>788</v>
      </c>
      <c r="F627" s="101"/>
      <c r="G627" s="264">
        <f t="shared" ref="G627:O627" si="238">G628+G631+G634</f>
        <v>7400</v>
      </c>
      <c r="H627" s="264">
        <f t="shared" si="238"/>
        <v>0</v>
      </c>
      <c r="I627" s="264">
        <f t="shared" si="238"/>
        <v>7400</v>
      </c>
      <c r="J627" s="264">
        <f t="shared" si="238"/>
        <v>7400</v>
      </c>
      <c r="K627" s="264">
        <f t="shared" si="238"/>
        <v>0</v>
      </c>
      <c r="L627" s="264">
        <f t="shared" si="238"/>
        <v>7400</v>
      </c>
      <c r="M627" s="264">
        <f t="shared" si="238"/>
        <v>7400</v>
      </c>
      <c r="N627" s="264">
        <f t="shared" si="238"/>
        <v>0</v>
      </c>
      <c r="O627" s="264">
        <f t="shared" si="238"/>
        <v>7400</v>
      </c>
    </row>
    <row r="628" spans="2:15" ht="31.5" x14ac:dyDescent="0.25">
      <c r="B628" s="189" t="s">
        <v>789</v>
      </c>
      <c r="C628" s="42" t="s">
        <v>39</v>
      </c>
      <c r="D628" s="3" t="s">
        <v>745</v>
      </c>
      <c r="E628" s="102" t="s">
        <v>790</v>
      </c>
      <c r="F628" s="101"/>
      <c r="G628" s="264">
        <f t="shared" ref="G628:O628" si="239">G630+G629</f>
        <v>7400</v>
      </c>
      <c r="H628" s="264">
        <f t="shared" si="239"/>
        <v>0</v>
      </c>
      <c r="I628" s="264">
        <f t="shared" si="239"/>
        <v>7400</v>
      </c>
      <c r="J628" s="264">
        <f t="shared" si="239"/>
        <v>7400</v>
      </c>
      <c r="K628" s="264">
        <f t="shared" si="239"/>
        <v>0</v>
      </c>
      <c r="L628" s="264">
        <f t="shared" si="239"/>
        <v>7400</v>
      </c>
      <c r="M628" s="264">
        <f t="shared" si="239"/>
        <v>7400</v>
      </c>
      <c r="N628" s="264">
        <f t="shared" si="239"/>
        <v>0</v>
      </c>
      <c r="O628" s="264">
        <f t="shared" si="239"/>
        <v>7400</v>
      </c>
    </row>
    <row r="629" spans="2:15" ht="51.75" customHeight="1" x14ac:dyDescent="0.25">
      <c r="B629" s="189" t="s">
        <v>791</v>
      </c>
      <c r="C629" s="42" t="s">
        <v>39</v>
      </c>
      <c r="D629" s="3" t="s">
        <v>745</v>
      </c>
      <c r="E629" s="102" t="s">
        <v>792</v>
      </c>
      <c r="F629" s="2">
        <v>200</v>
      </c>
      <c r="G629" s="254">
        <v>7400</v>
      </c>
      <c r="H629" s="254"/>
      <c r="I629" s="254">
        <f>G629+H629</f>
        <v>7400</v>
      </c>
      <c r="J629" s="254">
        <v>7400</v>
      </c>
      <c r="K629" s="254"/>
      <c r="L629" s="254">
        <f>J629+K629</f>
        <v>7400</v>
      </c>
      <c r="M629" s="254">
        <v>7400</v>
      </c>
      <c r="N629" s="254"/>
      <c r="O629" s="254">
        <f>M629+N629</f>
        <v>7400</v>
      </c>
    </row>
    <row r="630" spans="2:15" ht="31.5" hidden="1" x14ac:dyDescent="0.25">
      <c r="B630" s="189" t="s">
        <v>793</v>
      </c>
      <c r="C630" s="42" t="s">
        <v>39</v>
      </c>
      <c r="D630" s="3" t="s">
        <v>745</v>
      </c>
      <c r="E630" s="102" t="s">
        <v>792</v>
      </c>
      <c r="F630" s="2">
        <v>600</v>
      </c>
      <c r="G630" s="254"/>
      <c r="H630" s="254"/>
      <c r="I630" s="254"/>
      <c r="J630" s="254"/>
      <c r="K630" s="254"/>
      <c r="L630" s="254"/>
      <c r="M630" s="254"/>
      <c r="N630" s="254"/>
      <c r="O630" s="254"/>
    </row>
    <row r="631" spans="2:15" ht="31.5" hidden="1" x14ac:dyDescent="0.25">
      <c r="B631" s="189" t="s">
        <v>794</v>
      </c>
      <c r="C631" s="42" t="s">
        <v>39</v>
      </c>
      <c r="D631" s="3" t="s">
        <v>745</v>
      </c>
      <c r="E631" s="102" t="s">
        <v>795</v>
      </c>
      <c r="F631" s="101"/>
      <c r="G631" s="264">
        <f t="shared" ref="G631:O631" si="240">G632+G633</f>
        <v>0</v>
      </c>
      <c r="H631" s="264">
        <f t="shared" si="240"/>
        <v>0</v>
      </c>
      <c r="I631" s="264">
        <f t="shared" si="240"/>
        <v>0</v>
      </c>
      <c r="J631" s="264">
        <f t="shared" si="240"/>
        <v>0</v>
      </c>
      <c r="K631" s="264">
        <f t="shared" si="240"/>
        <v>0</v>
      </c>
      <c r="L631" s="264">
        <f t="shared" si="240"/>
        <v>0</v>
      </c>
      <c r="M631" s="264">
        <f t="shared" si="240"/>
        <v>0</v>
      </c>
      <c r="N631" s="264">
        <f t="shared" si="240"/>
        <v>0</v>
      </c>
      <c r="O631" s="264">
        <f t="shared" si="240"/>
        <v>0</v>
      </c>
    </row>
    <row r="632" spans="2:15" ht="31.5" hidden="1" x14ac:dyDescent="0.25">
      <c r="B632" s="189" t="s">
        <v>796</v>
      </c>
      <c r="C632" s="42" t="s">
        <v>39</v>
      </c>
      <c r="D632" s="3" t="s">
        <v>745</v>
      </c>
      <c r="E632" s="102" t="s">
        <v>797</v>
      </c>
      <c r="F632" s="101">
        <v>600</v>
      </c>
      <c r="G632" s="264">
        <v>0</v>
      </c>
      <c r="H632" s="264">
        <v>0</v>
      </c>
      <c r="I632" s="264">
        <v>0</v>
      </c>
      <c r="J632" s="264">
        <v>0</v>
      </c>
      <c r="K632" s="264">
        <v>0</v>
      </c>
      <c r="L632" s="264">
        <v>0</v>
      </c>
      <c r="M632" s="264">
        <v>0</v>
      </c>
      <c r="N632" s="264">
        <v>0</v>
      </c>
      <c r="O632" s="264">
        <v>0</v>
      </c>
    </row>
    <row r="633" spans="2:15" ht="47.25" hidden="1" x14ac:dyDescent="0.25">
      <c r="B633" s="189" t="s">
        <v>798</v>
      </c>
      <c r="C633" s="42" t="s">
        <v>39</v>
      </c>
      <c r="D633" s="3" t="s">
        <v>745</v>
      </c>
      <c r="E633" s="102" t="s">
        <v>799</v>
      </c>
      <c r="F633" s="2">
        <v>600</v>
      </c>
      <c r="G633" s="254"/>
      <c r="H633" s="254"/>
      <c r="I633" s="254"/>
      <c r="J633" s="254"/>
      <c r="K633" s="254"/>
      <c r="L633" s="254"/>
      <c r="M633" s="254"/>
      <c r="N633" s="254"/>
      <c r="O633" s="254"/>
    </row>
    <row r="634" spans="2:15" ht="15.75" hidden="1" x14ac:dyDescent="0.25">
      <c r="B634" s="189" t="s">
        <v>800</v>
      </c>
      <c r="C634" s="42" t="s">
        <v>39</v>
      </c>
      <c r="D634" s="3" t="s">
        <v>745</v>
      </c>
      <c r="E634" s="102" t="s">
        <v>801</v>
      </c>
      <c r="F634" s="101"/>
      <c r="G634" s="264">
        <f t="shared" ref="G634:O634" si="241">G635+G638+G636+G637+G639</f>
        <v>0</v>
      </c>
      <c r="H634" s="264">
        <f t="shared" si="241"/>
        <v>0</v>
      </c>
      <c r="I634" s="264">
        <f t="shared" si="241"/>
        <v>0</v>
      </c>
      <c r="J634" s="264">
        <f t="shared" si="241"/>
        <v>0</v>
      </c>
      <c r="K634" s="264">
        <f t="shared" si="241"/>
        <v>0</v>
      </c>
      <c r="L634" s="264">
        <f t="shared" si="241"/>
        <v>0</v>
      </c>
      <c r="M634" s="264">
        <f t="shared" si="241"/>
        <v>0</v>
      </c>
      <c r="N634" s="264">
        <f t="shared" si="241"/>
        <v>0</v>
      </c>
      <c r="O634" s="264">
        <f t="shared" si="241"/>
        <v>0</v>
      </c>
    </row>
    <row r="635" spans="2:15" ht="47.25" hidden="1" x14ac:dyDescent="0.25">
      <c r="B635" s="189" t="s">
        <v>802</v>
      </c>
      <c r="C635" s="42" t="s">
        <v>39</v>
      </c>
      <c r="D635" s="3" t="s">
        <v>745</v>
      </c>
      <c r="E635" s="102" t="s">
        <v>803</v>
      </c>
      <c r="F635" s="101">
        <v>600</v>
      </c>
      <c r="G635" s="264">
        <v>0</v>
      </c>
      <c r="H635" s="264">
        <v>0</v>
      </c>
      <c r="I635" s="264">
        <v>0</v>
      </c>
      <c r="J635" s="264">
        <v>0</v>
      </c>
      <c r="K635" s="264">
        <v>0</v>
      </c>
      <c r="L635" s="264">
        <v>0</v>
      </c>
      <c r="M635" s="264">
        <v>0</v>
      </c>
      <c r="N635" s="264">
        <v>0</v>
      </c>
      <c r="O635" s="264">
        <v>0</v>
      </c>
    </row>
    <row r="636" spans="2:15" ht="53.25" hidden="1" customHeight="1" x14ac:dyDescent="0.25">
      <c r="B636" s="189" t="s">
        <v>804</v>
      </c>
      <c r="C636" s="42" t="s">
        <v>39</v>
      </c>
      <c r="D636" s="3" t="s">
        <v>745</v>
      </c>
      <c r="E636" s="102" t="s">
        <v>803</v>
      </c>
      <c r="F636" s="2">
        <v>600</v>
      </c>
      <c r="G636" s="254"/>
      <c r="H636" s="254"/>
      <c r="I636" s="254"/>
      <c r="J636" s="254"/>
      <c r="K636" s="254"/>
      <c r="L636" s="254"/>
      <c r="M636" s="254"/>
      <c r="N636" s="254"/>
      <c r="O636" s="254"/>
    </row>
    <row r="637" spans="2:15" ht="42" hidden="1" customHeight="1" x14ac:dyDescent="0.25">
      <c r="B637" s="189" t="s">
        <v>805</v>
      </c>
      <c r="C637" s="42" t="s">
        <v>39</v>
      </c>
      <c r="D637" s="3" t="s">
        <v>745</v>
      </c>
      <c r="E637" s="102" t="s">
        <v>803</v>
      </c>
      <c r="F637" s="2">
        <v>800</v>
      </c>
      <c r="G637" s="254"/>
      <c r="H637" s="254"/>
      <c r="I637" s="254"/>
      <c r="J637" s="254"/>
      <c r="K637" s="254"/>
      <c r="L637" s="254"/>
      <c r="M637" s="254"/>
      <c r="N637" s="254"/>
      <c r="O637" s="254"/>
    </row>
    <row r="638" spans="2:15" ht="47.25" hidden="1" x14ac:dyDescent="0.25">
      <c r="B638" s="189" t="s">
        <v>804</v>
      </c>
      <c r="C638" s="42" t="s">
        <v>39</v>
      </c>
      <c r="D638" s="3" t="s">
        <v>745</v>
      </c>
      <c r="E638" s="102" t="s">
        <v>806</v>
      </c>
      <c r="F638" s="2">
        <v>600</v>
      </c>
      <c r="G638" s="254"/>
      <c r="H638" s="254"/>
      <c r="I638" s="254"/>
      <c r="J638" s="254"/>
      <c r="K638" s="254"/>
      <c r="L638" s="254"/>
      <c r="M638" s="254"/>
      <c r="N638" s="254"/>
      <c r="O638" s="254"/>
    </row>
    <row r="639" spans="2:15" ht="51" hidden="1" customHeight="1" x14ac:dyDescent="0.25">
      <c r="B639" s="189" t="s">
        <v>807</v>
      </c>
      <c r="C639" s="42" t="s">
        <v>39</v>
      </c>
      <c r="D639" s="3" t="s">
        <v>745</v>
      </c>
      <c r="E639" s="102" t="s">
        <v>806</v>
      </c>
      <c r="F639" s="2">
        <v>800</v>
      </c>
      <c r="G639" s="254"/>
      <c r="H639" s="254"/>
      <c r="I639" s="254"/>
      <c r="J639" s="254"/>
      <c r="K639" s="254"/>
      <c r="L639" s="254"/>
      <c r="M639" s="254"/>
      <c r="N639" s="254"/>
      <c r="O639" s="254"/>
    </row>
    <row r="640" spans="2:15" ht="31.5" x14ac:dyDescent="0.25">
      <c r="B640" s="206" t="s">
        <v>808</v>
      </c>
      <c r="C640" s="85" t="s">
        <v>39</v>
      </c>
      <c r="D640" s="20" t="s">
        <v>745</v>
      </c>
      <c r="E640" s="117" t="s">
        <v>81</v>
      </c>
      <c r="F640" s="2"/>
      <c r="G640" s="274">
        <f t="shared" ref="G640:O642" si="242">G641</f>
        <v>51205</v>
      </c>
      <c r="H640" s="274">
        <f t="shared" si="242"/>
        <v>0</v>
      </c>
      <c r="I640" s="274">
        <f t="shared" si="242"/>
        <v>51205</v>
      </c>
      <c r="J640" s="274">
        <f t="shared" si="242"/>
        <v>53099</v>
      </c>
      <c r="K640" s="274">
        <f t="shared" si="242"/>
        <v>-1431</v>
      </c>
      <c r="L640" s="274">
        <f t="shared" si="242"/>
        <v>51668</v>
      </c>
      <c r="M640" s="274">
        <f t="shared" si="242"/>
        <v>55020</v>
      </c>
      <c r="N640" s="274">
        <f t="shared" si="242"/>
        <v>-1487</v>
      </c>
      <c r="O640" s="274">
        <f t="shared" si="242"/>
        <v>53533</v>
      </c>
    </row>
    <row r="641" spans="2:15" ht="15.75" x14ac:dyDescent="0.25">
      <c r="B641" s="206" t="s">
        <v>74</v>
      </c>
      <c r="C641" s="85" t="s">
        <v>39</v>
      </c>
      <c r="D641" s="20" t="s">
        <v>745</v>
      </c>
      <c r="E641" s="117" t="s">
        <v>82</v>
      </c>
      <c r="F641" s="2"/>
      <c r="G641" s="274">
        <f t="shared" si="242"/>
        <v>51205</v>
      </c>
      <c r="H641" s="274">
        <f t="shared" si="242"/>
        <v>0</v>
      </c>
      <c r="I641" s="274">
        <f t="shared" si="242"/>
        <v>51205</v>
      </c>
      <c r="J641" s="274">
        <f t="shared" si="242"/>
        <v>53099</v>
      </c>
      <c r="K641" s="274">
        <f t="shared" si="242"/>
        <v>-1431</v>
      </c>
      <c r="L641" s="274">
        <f t="shared" si="242"/>
        <v>51668</v>
      </c>
      <c r="M641" s="274">
        <f t="shared" si="242"/>
        <v>55020</v>
      </c>
      <c r="N641" s="274">
        <f t="shared" si="242"/>
        <v>-1487</v>
      </c>
      <c r="O641" s="274">
        <f t="shared" si="242"/>
        <v>53533</v>
      </c>
    </row>
    <row r="642" spans="2:15" ht="35.25" customHeight="1" x14ac:dyDescent="0.25">
      <c r="B642" s="206" t="s">
        <v>107</v>
      </c>
      <c r="C642" s="85" t="s">
        <v>39</v>
      </c>
      <c r="D642" s="20" t="s">
        <v>745</v>
      </c>
      <c r="E642" s="117" t="s">
        <v>809</v>
      </c>
      <c r="F642" s="2"/>
      <c r="G642" s="274">
        <f t="shared" si="242"/>
        <v>51205</v>
      </c>
      <c r="H642" s="274">
        <f t="shared" si="242"/>
        <v>0</v>
      </c>
      <c r="I642" s="274">
        <f t="shared" si="242"/>
        <v>51205</v>
      </c>
      <c r="J642" s="274">
        <f t="shared" si="242"/>
        <v>53099</v>
      </c>
      <c r="K642" s="274">
        <f t="shared" si="242"/>
        <v>-1431</v>
      </c>
      <c r="L642" s="274">
        <f t="shared" si="242"/>
        <v>51668</v>
      </c>
      <c r="M642" s="274">
        <f t="shared" si="242"/>
        <v>55020</v>
      </c>
      <c r="N642" s="274">
        <f t="shared" si="242"/>
        <v>-1487</v>
      </c>
      <c r="O642" s="274">
        <f t="shared" si="242"/>
        <v>53533</v>
      </c>
    </row>
    <row r="643" spans="2:15" ht="51" customHeight="1" x14ac:dyDescent="0.25">
      <c r="B643" s="206" t="s">
        <v>109</v>
      </c>
      <c r="C643" s="85" t="s">
        <v>39</v>
      </c>
      <c r="D643" s="20" t="s">
        <v>745</v>
      </c>
      <c r="E643" s="122" t="s">
        <v>810</v>
      </c>
      <c r="F643" s="2">
        <v>600</v>
      </c>
      <c r="G643" s="254">
        <f>100+51105</f>
        <v>51205</v>
      </c>
      <c r="H643" s="254"/>
      <c r="I643" s="254">
        <f>G643+H643</f>
        <v>51205</v>
      </c>
      <c r="J643" s="254">
        <f>100+52999</f>
        <v>53099</v>
      </c>
      <c r="K643" s="254">
        <v>-1431</v>
      </c>
      <c r="L643" s="254">
        <f>J643+K643</f>
        <v>51668</v>
      </c>
      <c r="M643" s="254">
        <f>100+54920</f>
        <v>55020</v>
      </c>
      <c r="N643" s="254">
        <v>-1487</v>
      </c>
      <c r="O643" s="254">
        <f>M643+N643</f>
        <v>53533</v>
      </c>
    </row>
    <row r="644" spans="2:15" ht="31.5" x14ac:dyDescent="0.25">
      <c r="B644" s="208" t="s">
        <v>91</v>
      </c>
      <c r="C644" s="85" t="s">
        <v>39</v>
      </c>
      <c r="D644" s="20" t="s">
        <v>745</v>
      </c>
      <c r="E644" s="122" t="s">
        <v>92</v>
      </c>
      <c r="F644" s="2"/>
      <c r="G644" s="264">
        <f t="shared" ref="G644:O645" si="243">G645</f>
        <v>47400</v>
      </c>
      <c r="H644" s="264">
        <f t="shared" si="243"/>
        <v>0</v>
      </c>
      <c r="I644" s="264">
        <f t="shared" si="243"/>
        <v>47400</v>
      </c>
      <c r="J644" s="264">
        <f t="shared" si="243"/>
        <v>48672</v>
      </c>
      <c r="K644" s="264">
        <f t="shared" si="243"/>
        <v>-1244</v>
      </c>
      <c r="L644" s="264">
        <f t="shared" si="243"/>
        <v>47428</v>
      </c>
      <c r="M644" s="264">
        <f t="shared" si="243"/>
        <v>48791</v>
      </c>
      <c r="N644" s="264">
        <f t="shared" si="243"/>
        <v>-1247</v>
      </c>
      <c r="O644" s="264">
        <f t="shared" si="243"/>
        <v>47544</v>
      </c>
    </row>
    <row r="645" spans="2:15" ht="15.75" x14ac:dyDescent="0.25">
      <c r="B645" s="208" t="s">
        <v>59</v>
      </c>
      <c r="C645" s="85" t="s">
        <v>39</v>
      </c>
      <c r="D645" s="20" t="s">
        <v>745</v>
      </c>
      <c r="E645" s="127" t="s">
        <v>93</v>
      </c>
      <c r="F645" s="2"/>
      <c r="G645" s="254">
        <f t="shared" si="243"/>
        <v>47400</v>
      </c>
      <c r="H645" s="254">
        <f t="shared" si="243"/>
        <v>0</v>
      </c>
      <c r="I645" s="254">
        <f t="shared" si="243"/>
        <v>47400</v>
      </c>
      <c r="J645" s="254">
        <f t="shared" si="243"/>
        <v>48672</v>
      </c>
      <c r="K645" s="254">
        <f t="shared" si="243"/>
        <v>-1244</v>
      </c>
      <c r="L645" s="254">
        <f t="shared" si="243"/>
        <v>47428</v>
      </c>
      <c r="M645" s="254">
        <f t="shared" si="243"/>
        <v>48791</v>
      </c>
      <c r="N645" s="254">
        <f t="shared" si="243"/>
        <v>-1247</v>
      </c>
      <c r="O645" s="254">
        <f t="shared" si="243"/>
        <v>47544</v>
      </c>
    </row>
    <row r="646" spans="2:15" s="32" customFormat="1" ht="31.5" x14ac:dyDescent="0.25">
      <c r="B646" s="208" t="s">
        <v>51</v>
      </c>
      <c r="C646" s="85" t="s">
        <v>39</v>
      </c>
      <c r="D646" s="20" t="s">
        <v>745</v>
      </c>
      <c r="E646" s="127" t="s">
        <v>94</v>
      </c>
      <c r="F646" s="55"/>
      <c r="G646" s="253">
        <f t="shared" ref="G646:O646" si="244">G647+G648+G649</f>
        <v>47400</v>
      </c>
      <c r="H646" s="253">
        <f t="shared" si="244"/>
        <v>0</v>
      </c>
      <c r="I646" s="253">
        <f t="shared" si="244"/>
        <v>47400</v>
      </c>
      <c r="J646" s="253">
        <f t="shared" si="244"/>
        <v>48672</v>
      </c>
      <c r="K646" s="253">
        <f t="shared" si="244"/>
        <v>-1244</v>
      </c>
      <c r="L646" s="253">
        <f t="shared" si="244"/>
        <v>47428</v>
      </c>
      <c r="M646" s="253">
        <f t="shared" si="244"/>
        <v>48791</v>
      </c>
      <c r="N646" s="253">
        <f t="shared" si="244"/>
        <v>-1247</v>
      </c>
      <c r="O646" s="253">
        <f t="shared" si="244"/>
        <v>47544</v>
      </c>
    </row>
    <row r="647" spans="2:15" s="32" customFormat="1" ht="63" x14ac:dyDescent="0.25">
      <c r="B647" s="208" t="s">
        <v>31</v>
      </c>
      <c r="C647" s="85" t="s">
        <v>39</v>
      </c>
      <c r="D647" s="20" t="s">
        <v>745</v>
      </c>
      <c r="E647" s="127" t="s">
        <v>95</v>
      </c>
      <c r="F647" s="56" t="s">
        <v>19</v>
      </c>
      <c r="G647" s="254">
        <v>40512</v>
      </c>
      <c r="H647" s="254"/>
      <c r="I647" s="254">
        <f>G647+H647</f>
        <v>40512</v>
      </c>
      <c r="J647" s="254">
        <v>41784</v>
      </c>
      <c r="K647" s="254">
        <v>-1244</v>
      </c>
      <c r="L647" s="254">
        <f>J647+K647</f>
        <v>40540</v>
      </c>
      <c r="M647" s="254">
        <v>41903</v>
      </c>
      <c r="N647" s="254">
        <v>-1247</v>
      </c>
      <c r="O647" s="254">
        <f>M647+N647</f>
        <v>40656</v>
      </c>
    </row>
    <row r="648" spans="2:15" s="32" customFormat="1" ht="47.25" x14ac:dyDescent="0.25">
      <c r="B648" s="208" t="s">
        <v>33</v>
      </c>
      <c r="C648" s="85" t="s">
        <v>39</v>
      </c>
      <c r="D648" s="20" t="s">
        <v>745</v>
      </c>
      <c r="E648" s="127" t="s">
        <v>95</v>
      </c>
      <c r="F648" s="56" t="s">
        <v>30</v>
      </c>
      <c r="G648" s="254">
        <v>6778</v>
      </c>
      <c r="H648" s="254"/>
      <c r="I648" s="254">
        <f>G648+H648</f>
        <v>6778</v>
      </c>
      <c r="J648" s="254">
        <v>6778</v>
      </c>
      <c r="K648" s="254"/>
      <c r="L648" s="254">
        <f>J648+K648</f>
        <v>6778</v>
      </c>
      <c r="M648" s="254">
        <v>6778</v>
      </c>
      <c r="N648" s="254"/>
      <c r="O648" s="254">
        <f>M648+N648</f>
        <v>6778</v>
      </c>
    </row>
    <row r="649" spans="2:15" s="32" customFormat="1" ht="31.5" x14ac:dyDescent="0.25">
      <c r="B649" s="208" t="s">
        <v>34</v>
      </c>
      <c r="C649" s="85" t="s">
        <v>39</v>
      </c>
      <c r="D649" s="20" t="s">
        <v>745</v>
      </c>
      <c r="E649" s="127" t="s">
        <v>95</v>
      </c>
      <c r="F649" s="56" t="s">
        <v>35</v>
      </c>
      <c r="G649" s="254">
        <v>110</v>
      </c>
      <c r="H649" s="254"/>
      <c r="I649" s="254">
        <f>G649+H649</f>
        <v>110</v>
      </c>
      <c r="J649" s="254">
        <v>110</v>
      </c>
      <c r="K649" s="254"/>
      <c r="L649" s="254">
        <f>J649+K649</f>
        <v>110</v>
      </c>
      <c r="M649" s="254">
        <v>110</v>
      </c>
      <c r="N649" s="254"/>
      <c r="O649" s="254">
        <f>M649+N649</f>
        <v>110</v>
      </c>
    </row>
    <row r="650" spans="2:15" s="32" customFormat="1" ht="31.5" x14ac:dyDescent="0.25">
      <c r="B650" s="208" t="s">
        <v>811</v>
      </c>
      <c r="C650" s="85" t="s">
        <v>39</v>
      </c>
      <c r="D650" s="20" t="s">
        <v>745</v>
      </c>
      <c r="E650" s="127" t="s">
        <v>254</v>
      </c>
      <c r="F650" s="55"/>
      <c r="G650" s="253">
        <f t="shared" ref="G650:O650" si="245">G651+G672</f>
        <v>428668</v>
      </c>
      <c r="H650" s="253">
        <f t="shared" si="245"/>
        <v>0</v>
      </c>
      <c r="I650" s="253">
        <f t="shared" si="245"/>
        <v>428668</v>
      </c>
      <c r="J650" s="253">
        <f t="shared" si="245"/>
        <v>428668</v>
      </c>
      <c r="K650" s="253">
        <f t="shared" si="245"/>
        <v>0</v>
      </c>
      <c r="L650" s="253">
        <f t="shared" si="245"/>
        <v>428668</v>
      </c>
      <c r="M650" s="253">
        <f t="shared" si="245"/>
        <v>428668</v>
      </c>
      <c r="N650" s="253">
        <f t="shared" si="245"/>
        <v>0</v>
      </c>
      <c r="O650" s="253">
        <f t="shared" si="245"/>
        <v>428668</v>
      </c>
    </row>
    <row r="651" spans="2:15" s="32" customFormat="1" ht="15.75" x14ac:dyDescent="0.25">
      <c r="B651" s="208" t="s">
        <v>812</v>
      </c>
      <c r="C651" s="85" t="s">
        <v>39</v>
      </c>
      <c r="D651" s="20" t="s">
        <v>745</v>
      </c>
      <c r="E651" s="127" t="s">
        <v>813</v>
      </c>
      <c r="F651" s="55"/>
      <c r="G651" s="254">
        <f t="shared" ref="G651:O651" si="246">G652+G656+G658+G660+G662+G664+G668+G670</f>
        <v>385763</v>
      </c>
      <c r="H651" s="254">
        <f t="shared" si="246"/>
        <v>0</v>
      </c>
      <c r="I651" s="254">
        <f t="shared" si="246"/>
        <v>385763</v>
      </c>
      <c r="J651" s="254">
        <f t="shared" si="246"/>
        <v>385763</v>
      </c>
      <c r="K651" s="254">
        <f t="shared" si="246"/>
        <v>0</v>
      </c>
      <c r="L651" s="254">
        <f t="shared" si="246"/>
        <v>385763</v>
      </c>
      <c r="M651" s="254">
        <f t="shared" si="246"/>
        <v>385763</v>
      </c>
      <c r="N651" s="254">
        <f t="shared" si="246"/>
        <v>0</v>
      </c>
      <c r="O651" s="254">
        <f t="shared" si="246"/>
        <v>385763</v>
      </c>
    </row>
    <row r="652" spans="2:15" s="32" customFormat="1" ht="47.25" x14ac:dyDescent="0.25">
      <c r="B652" s="208" t="s">
        <v>814</v>
      </c>
      <c r="C652" s="85" t="s">
        <v>39</v>
      </c>
      <c r="D652" s="20" t="s">
        <v>745</v>
      </c>
      <c r="E652" s="127" t="s">
        <v>815</v>
      </c>
      <c r="F652" s="55"/>
      <c r="G652" s="254">
        <f t="shared" ref="G652:O652" si="247">G653+G654+G655</f>
        <v>33475</v>
      </c>
      <c r="H652" s="254">
        <f t="shared" si="247"/>
        <v>0</v>
      </c>
      <c r="I652" s="254">
        <f t="shared" si="247"/>
        <v>33475</v>
      </c>
      <c r="J652" s="254">
        <f t="shared" si="247"/>
        <v>33475</v>
      </c>
      <c r="K652" s="254">
        <f t="shared" si="247"/>
        <v>0</v>
      </c>
      <c r="L652" s="254">
        <f t="shared" si="247"/>
        <v>33475</v>
      </c>
      <c r="M652" s="254">
        <f t="shared" si="247"/>
        <v>33475</v>
      </c>
      <c r="N652" s="254">
        <f t="shared" si="247"/>
        <v>0</v>
      </c>
      <c r="O652" s="254">
        <f t="shared" si="247"/>
        <v>33475</v>
      </c>
    </row>
    <row r="653" spans="2:15" s="32" customFormat="1" ht="47.25" x14ac:dyDescent="0.25">
      <c r="B653" s="208" t="s">
        <v>816</v>
      </c>
      <c r="C653" s="85" t="s">
        <v>39</v>
      </c>
      <c r="D653" s="20" t="s">
        <v>745</v>
      </c>
      <c r="E653" s="127" t="s">
        <v>817</v>
      </c>
      <c r="F653" s="56" t="s">
        <v>30</v>
      </c>
      <c r="G653" s="254">
        <v>33475</v>
      </c>
      <c r="H653" s="254"/>
      <c r="I653" s="254">
        <f>G653+H653</f>
        <v>33475</v>
      </c>
      <c r="J653" s="254">
        <v>33475</v>
      </c>
      <c r="K653" s="254"/>
      <c r="L653" s="254">
        <f>J653+K653</f>
        <v>33475</v>
      </c>
      <c r="M653" s="254">
        <v>33475</v>
      </c>
      <c r="N653" s="254"/>
      <c r="O653" s="254">
        <f>M653+N653</f>
        <v>33475</v>
      </c>
    </row>
    <row r="654" spans="2:15" s="32" customFormat="1" ht="47.25" hidden="1" x14ac:dyDescent="0.25">
      <c r="B654" s="208" t="s">
        <v>818</v>
      </c>
      <c r="C654" s="85" t="s">
        <v>39</v>
      </c>
      <c r="D654" s="20" t="s">
        <v>745</v>
      </c>
      <c r="E654" s="127" t="s">
        <v>819</v>
      </c>
      <c r="F654" s="56" t="s">
        <v>30</v>
      </c>
      <c r="G654" s="254"/>
      <c r="H654" s="254"/>
      <c r="I654" s="254"/>
      <c r="J654" s="254"/>
      <c r="K654" s="254"/>
      <c r="L654" s="254"/>
      <c r="M654" s="254"/>
      <c r="N654" s="254"/>
      <c r="O654" s="254"/>
    </row>
    <row r="655" spans="2:15" s="32" customFormat="1" ht="65.25" hidden="1" customHeight="1" x14ac:dyDescent="0.25">
      <c r="B655" s="208" t="s">
        <v>818</v>
      </c>
      <c r="C655" s="85" t="s">
        <v>39</v>
      </c>
      <c r="D655" s="20" t="s">
        <v>745</v>
      </c>
      <c r="E655" s="127" t="s">
        <v>820</v>
      </c>
      <c r="F655" s="56" t="s">
        <v>30</v>
      </c>
      <c r="G655" s="254"/>
      <c r="H655" s="254"/>
      <c r="I655" s="254"/>
      <c r="J655" s="254"/>
      <c r="K655" s="254"/>
      <c r="L655" s="254"/>
      <c r="M655" s="254"/>
      <c r="N655" s="254"/>
      <c r="O655" s="254"/>
    </row>
    <row r="656" spans="2:15" s="32" customFormat="1" ht="31.5" x14ac:dyDescent="0.25">
      <c r="B656" s="208" t="s">
        <v>821</v>
      </c>
      <c r="C656" s="85" t="s">
        <v>39</v>
      </c>
      <c r="D656" s="20" t="s">
        <v>745</v>
      </c>
      <c r="E656" s="127" t="s">
        <v>822</v>
      </c>
      <c r="F656" s="55"/>
      <c r="G656" s="253">
        <f t="shared" ref="G656:O656" si="248">G657</f>
        <v>256884</v>
      </c>
      <c r="H656" s="253">
        <f t="shared" si="248"/>
        <v>0</v>
      </c>
      <c r="I656" s="253">
        <f t="shared" si="248"/>
        <v>256884</v>
      </c>
      <c r="J656" s="253">
        <f t="shared" si="248"/>
        <v>256884</v>
      </c>
      <c r="K656" s="253">
        <f t="shared" si="248"/>
        <v>0</v>
      </c>
      <c r="L656" s="253">
        <f t="shared" si="248"/>
        <v>256884</v>
      </c>
      <c r="M656" s="253">
        <f t="shared" si="248"/>
        <v>256884</v>
      </c>
      <c r="N656" s="253">
        <f t="shared" si="248"/>
        <v>0</v>
      </c>
      <c r="O656" s="253">
        <f t="shared" si="248"/>
        <v>256884</v>
      </c>
    </row>
    <row r="657" spans="2:15" s="32" customFormat="1" ht="31.5" x14ac:dyDescent="0.25">
      <c r="B657" s="208" t="s">
        <v>823</v>
      </c>
      <c r="C657" s="85" t="s">
        <v>39</v>
      </c>
      <c r="D657" s="20" t="s">
        <v>745</v>
      </c>
      <c r="E657" s="127" t="s">
        <v>824</v>
      </c>
      <c r="F657" s="56" t="s">
        <v>30</v>
      </c>
      <c r="G657" s="254">
        <v>256884</v>
      </c>
      <c r="H657" s="254"/>
      <c r="I657" s="254">
        <f>G657+H657</f>
        <v>256884</v>
      </c>
      <c r="J657" s="254">
        <v>256884</v>
      </c>
      <c r="K657" s="254"/>
      <c r="L657" s="254">
        <f>J657+K657</f>
        <v>256884</v>
      </c>
      <c r="M657" s="254">
        <v>256884</v>
      </c>
      <c r="N657" s="254"/>
      <c r="O657" s="254">
        <f>M657+N657</f>
        <v>256884</v>
      </c>
    </row>
    <row r="658" spans="2:15" s="32" customFormat="1" ht="31.5" x14ac:dyDescent="0.25">
      <c r="B658" s="206" t="s">
        <v>825</v>
      </c>
      <c r="C658" s="85" t="s">
        <v>39</v>
      </c>
      <c r="D658" s="20" t="s">
        <v>745</v>
      </c>
      <c r="E658" s="127" t="s">
        <v>826</v>
      </c>
      <c r="F658" s="55"/>
      <c r="G658" s="253">
        <f t="shared" ref="G658:O658" si="249">G659</f>
        <v>14848</v>
      </c>
      <c r="H658" s="253">
        <f t="shared" si="249"/>
        <v>0</v>
      </c>
      <c r="I658" s="253">
        <f t="shared" si="249"/>
        <v>14848</v>
      </c>
      <c r="J658" s="253">
        <f t="shared" si="249"/>
        <v>14848</v>
      </c>
      <c r="K658" s="253">
        <f t="shared" si="249"/>
        <v>0</v>
      </c>
      <c r="L658" s="253">
        <f t="shared" si="249"/>
        <v>14848</v>
      </c>
      <c r="M658" s="253">
        <f t="shared" si="249"/>
        <v>14848</v>
      </c>
      <c r="N658" s="253">
        <f t="shared" si="249"/>
        <v>0</v>
      </c>
      <c r="O658" s="253">
        <f t="shared" si="249"/>
        <v>14848</v>
      </c>
    </row>
    <row r="659" spans="2:15" s="32" customFormat="1" ht="54.75" customHeight="1" x14ac:dyDescent="0.25">
      <c r="B659" s="206" t="s">
        <v>827</v>
      </c>
      <c r="C659" s="85" t="s">
        <v>39</v>
      </c>
      <c r="D659" s="20" t="s">
        <v>745</v>
      </c>
      <c r="E659" s="127" t="s">
        <v>828</v>
      </c>
      <c r="F659" s="56" t="s">
        <v>30</v>
      </c>
      <c r="G659" s="254">
        <v>14848</v>
      </c>
      <c r="H659" s="254"/>
      <c r="I659" s="254">
        <f t="shared" ref="I659:I665" si="250">G659+H659</f>
        <v>14848</v>
      </c>
      <c r="J659" s="254">
        <v>14848</v>
      </c>
      <c r="K659" s="254"/>
      <c r="L659" s="254">
        <f>J659+K659</f>
        <v>14848</v>
      </c>
      <c r="M659" s="254">
        <v>14848</v>
      </c>
      <c r="N659" s="254"/>
      <c r="O659" s="254">
        <f>M659+N659</f>
        <v>14848</v>
      </c>
    </row>
    <row r="660" spans="2:15" s="32" customFormat="1" ht="31.5" x14ac:dyDescent="0.25">
      <c r="B660" s="208" t="s">
        <v>829</v>
      </c>
      <c r="C660" s="85" t="s">
        <v>39</v>
      </c>
      <c r="D660" s="20" t="s">
        <v>745</v>
      </c>
      <c r="E660" s="127" t="s">
        <v>830</v>
      </c>
      <c r="F660" s="55"/>
      <c r="G660" s="253">
        <f t="shared" ref="G660:O660" si="251">G661</f>
        <v>19600</v>
      </c>
      <c r="H660" s="253">
        <f t="shared" si="251"/>
        <v>0</v>
      </c>
      <c r="I660" s="253">
        <f t="shared" si="251"/>
        <v>19600</v>
      </c>
      <c r="J660" s="253">
        <f t="shared" si="251"/>
        <v>19600</v>
      </c>
      <c r="K660" s="253">
        <f t="shared" si="251"/>
        <v>0</v>
      </c>
      <c r="L660" s="253">
        <f t="shared" si="251"/>
        <v>19600</v>
      </c>
      <c r="M660" s="253">
        <f t="shared" si="251"/>
        <v>19600</v>
      </c>
      <c r="N660" s="253">
        <f t="shared" si="251"/>
        <v>0</v>
      </c>
      <c r="O660" s="253">
        <f t="shared" si="251"/>
        <v>19600</v>
      </c>
    </row>
    <row r="661" spans="2:15" s="32" customFormat="1" ht="47.25" x14ac:dyDescent="0.25">
      <c r="B661" s="208" t="s">
        <v>831</v>
      </c>
      <c r="C661" s="85" t="s">
        <v>39</v>
      </c>
      <c r="D661" s="20" t="s">
        <v>745</v>
      </c>
      <c r="E661" s="127" t="s">
        <v>832</v>
      </c>
      <c r="F661" s="56" t="s">
        <v>30</v>
      </c>
      <c r="G661" s="254">
        <v>19600</v>
      </c>
      <c r="H661" s="254"/>
      <c r="I661" s="254">
        <f t="shared" si="250"/>
        <v>19600</v>
      </c>
      <c r="J661" s="254">
        <v>19600</v>
      </c>
      <c r="K661" s="254"/>
      <c r="L661" s="254">
        <f>J661+K661</f>
        <v>19600</v>
      </c>
      <c r="M661" s="254">
        <v>19600</v>
      </c>
      <c r="N661" s="254"/>
      <c r="O661" s="254">
        <f>M661+N661</f>
        <v>19600</v>
      </c>
    </row>
    <row r="662" spans="2:15" s="32" customFormat="1" ht="31.5" x14ac:dyDescent="0.25">
      <c r="B662" s="208" t="s">
        <v>833</v>
      </c>
      <c r="C662" s="85" t="s">
        <v>39</v>
      </c>
      <c r="D662" s="20" t="s">
        <v>745</v>
      </c>
      <c r="E662" s="127" t="s">
        <v>834</v>
      </c>
      <c r="F662" s="55"/>
      <c r="G662" s="253">
        <f t="shared" ref="G662:O662" si="252">G663</f>
        <v>5224</v>
      </c>
      <c r="H662" s="253">
        <f t="shared" si="252"/>
        <v>0</v>
      </c>
      <c r="I662" s="253">
        <f t="shared" si="252"/>
        <v>5224</v>
      </c>
      <c r="J662" s="253">
        <f t="shared" si="252"/>
        <v>5224</v>
      </c>
      <c r="K662" s="253">
        <f t="shared" si="252"/>
        <v>0</v>
      </c>
      <c r="L662" s="253">
        <f t="shared" si="252"/>
        <v>5224</v>
      </c>
      <c r="M662" s="253">
        <f t="shared" si="252"/>
        <v>5224</v>
      </c>
      <c r="N662" s="253">
        <f t="shared" si="252"/>
        <v>0</v>
      </c>
      <c r="O662" s="253">
        <f t="shared" si="252"/>
        <v>5224</v>
      </c>
    </row>
    <row r="663" spans="2:15" s="32" customFormat="1" ht="31.5" x14ac:dyDescent="0.25">
      <c r="B663" s="208" t="s">
        <v>835</v>
      </c>
      <c r="C663" s="85" t="s">
        <v>39</v>
      </c>
      <c r="D663" s="20" t="s">
        <v>745</v>
      </c>
      <c r="E663" s="127" t="s">
        <v>836</v>
      </c>
      <c r="F663" s="56" t="s">
        <v>30</v>
      </c>
      <c r="G663" s="254">
        <v>5224</v>
      </c>
      <c r="H663" s="254"/>
      <c r="I663" s="254">
        <f t="shared" si="250"/>
        <v>5224</v>
      </c>
      <c r="J663" s="254">
        <v>5224</v>
      </c>
      <c r="K663" s="254"/>
      <c r="L663" s="254">
        <f>J663+K663</f>
        <v>5224</v>
      </c>
      <c r="M663" s="254">
        <v>5224</v>
      </c>
      <c r="N663" s="254"/>
      <c r="O663" s="254">
        <f>M663+N663</f>
        <v>5224</v>
      </c>
    </row>
    <row r="664" spans="2:15" s="32" customFormat="1" ht="31.5" x14ac:dyDescent="0.25">
      <c r="B664" s="208" t="s">
        <v>107</v>
      </c>
      <c r="C664" s="85" t="s">
        <v>39</v>
      </c>
      <c r="D664" s="20" t="s">
        <v>745</v>
      </c>
      <c r="E664" s="127" t="s">
        <v>837</v>
      </c>
      <c r="F664" s="55"/>
      <c r="G664" s="253">
        <f t="shared" ref="G664:O664" si="253">G665</f>
        <v>7335</v>
      </c>
      <c r="H664" s="253">
        <f t="shared" si="253"/>
        <v>0</v>
      </c>
      <c r="I664" s="253">
        <f t="shared" si="253"/>
        <v>7335</v>
      </c>
      <c r="J664" s="253">
        <f t="shared" si="253"/>
        <v>7335</v>
      </c>
      <c r="K664" s="253">
        <f t="shared" si="253"/>
        <v>0</v>
      </c>
      <c r="L664" s="253">
        <f t="shared" si="253"/>
        <v>7335</v>
      </c>
      <c r="M664" s="253">
        <f t="shared" si="253"/>
        <v>7335</v>
      </c>
      <c r="N664" s="253">
        <f t="shared" si="253"/>
        <v>0</v>
      </c>
      <c r="O664" s="253">
        <f t="shared" si="253"/>
        <v>7335</v>
      </c>
    </row>
    <row r="665" spans="2:15" s="32" customFormat="1" ht="47.25" x14ac:dyDescent="0.25">
      <c r="B665" s="208" t="s">
        <v>109</v>
      </c>
      <c r="C665" s="85" t="s">
        <v>39</v>
      </c>
      <c r="D665" s="20" t="s">
        <v>745</v>
      </c>
      <c r="E665" s="127" t="s">
        <v>838</v>
      </c>
      <c r="F665" s="56" t="s">
        <v>111</v>
      </c>
      <c r="G665" s="254">
        <v>7335</v>
      </c>
      <c r="H665" s="254"/>
      <c r="I665" s="254">
        <f t="shared" si="250"/>
        <v>7335</v>
      </c>
      <c r="J665" s="254">
        <v>7335</v>
      </c>
      <c r="K665" s="254"/>
      <c r="L665" s="254">
        <f>J665+K665</f>
        <v>7335</v>
      </c>
      <c r="M665" s="254">
        <v>7335</v>
      </c>
      <c r="N665" s="254"/>
      <c r="O665" s="254">
        <f>M665+N665</f>
        <v>7335</v>
      </c>
    </row>
    <row r="666" spans="2:15" s="32" customFormat="1" ht="33.75" hidden="1" customHeight="1" x14ac:dyDescent="0.25">
      <c r="B666" s="208" t="s">
        <v>839</v>
      </c>
      <c r="C666" s="85" t="s">
        <v>39</v>
      </c>
      <c r="D666" s="20" t="s">
        <v>745</v>
      </c>
      <c r="E666" s="127" t="s">
        <v>840</v>
      </c>
      <c r="F666" s="55"/>
      <c r="G666" s="254"/>
      <c r="H666" s="254"/>
      <c r="I666" s="254"/>
      <c r="J666" s="254"/>
      <c r="K666" s="254"/>
      <c r="L666" s="254"/>
      <c r="M666" s="254"/>
      <c r="N666" s="254"/>
      <c r="O666" s="254"/>
    </row>
    <row r="667" spans="2:15" s="32" customFormat="1" ht="31.5" hidden="1" x14ac:dyDescent="0.25">
      <c r="B667" s="208" t="s">
        <v>841</v>
      </c>
      <c r="C667" s="85" t="s">
        <v>39</v>
      </c>
      <c r="D667" s="20" t="s">
        <v>745</v>
      </c>
      <c r="E667" s="127" t="s">
        <v>842</v>
      </c>
      <c r="F667" s="56" t="s">
        <v>30</v>
      </c>
      <c r="G667" s="254"/>
      <c r="H667" s="254"/>
      <c r="I667" s="254"/>
      <c r="J667" s="254"/>
      <c r="K667" s="254"/>
      <c r="L667" s="254"/>
      <c r="M667" s="254"/>
      <c r="N667" s="254"/>
      <c r="O667" s="254"/>
    </row>
    <row r="668" spans="2:15" s="32" customFormat="1" ht="31.5" x14ac:dyDescent="0.25">
      <c r="B668" s="285" t="s">
        <v>843</v>
      </c>
      <c r="C668" s="85" t="s">
        <v>39</v>
      </c>
      <c r="D668" s="20" t="s">
        <v>745</v>
      </c>
      <c r="E668" s="127" t="s">
        <v>844</v>
      </c>
      <c r="F668" s="55"/>
      <c r="G668" s="253">
        <f t="shared" ref="G668:O668" si="254">G669</f>
        <v>8697</v>
      </c>
      <c r="H668" s="253">
        <f t="shared" si="254"/>
        <v>0</v>
      </c>
      <c r="I668" s="253">
        <f t="shared" si="254"/>
        <v>8697</v>
      </c>
      <c r="J668" s="253">
        <f t="shared" si="254"/>
        <v>8697</v>
      </c>
      <c r="K668" s="253">
        <f t="shared" si="254"/>
        <v>0</v>
      </c>
      <c r="L668" s="253">
        <f t="shared" si="254"/>
        <v>8697</v>
      </c>
      <c r="M668" s="253">
        <f t="shared" si="254"/>
        <v>8697</v>
      </c>
      <c r="N668" s="253">
        <f t="shared" si="254"/>
        <v>0</v>
      </c>
      <c r="O668" s="253">
        <f t="shared" si="254"/>
        <v>8697</v>
      </c>
    </row>
    <row r="669" spans="2:15" s="32" customFormat="1" ht="47.25" x14ac:dyDescent="0.25">
      <c r="B669" s="303" t="s">
        <v>845</v>
      </c>
      <c r="C669" s="85" t="s">
        <v>39</v>
      </c>
      <c r="D669" s="20" t="s">
        <v>745</v>
      </c>
      <c r="E669" s="127" t="s">
        <v>846</v>
      </c>
      <c r="F669" s="56" t="s">
        <v>30</v>
      </c>
      <c r="G669" s="254">
        <v>8697</v>
      </c>
      <c r="H669" s="254"/>
      <c r="I669" s="254">
        <f>G669+H669</f>
        <v>8697</v>
      </c>
      <c r="J669" s="254">
        <v>8697</v>
      </c>
      <c r="K669" s="254"/>
      <c r="L669" s="254">
        <f>J669+K669</f>
        <v>8697</v>
      </c>
      <c r="M669" s="254">
        <v>8697</v>
      </c>
      <c r="N669" s="254"/>
      <c r="O669" s="254">
        <f>M669+N669</f>
        <v>8697</v>
      </c>
    </row>
    <row r="670" spans="2:15" s="32" customFormat="1" ht="31.5" x14ac:dyDescent="0.25">
      <c r="B670" s="290" t="s">
        <v>847</v>
      </c>
      <c r="C670" s="85" t="s">
        <v>39</v>
      </c>
      <c r="D670" s="20" t="s">
        <v>745</v>
      </c>
      <c r="E670" s="127" t="s">
        <v>848</v>
      </c>
      <c r="F670" s="55"/>
      <c r="G670" s="253">
        <f t="shared" ref="G670:O670" si="255">G671</f>
        <v>39700</v>
      </c>
      <c r="H670" s="253">
        <f t="shared" si="255"/>
        <v>0</v>
      </c>
      <c r="I670" s="253">
        <f t="shared" si="255"/>
        <v>39700</v>
      </c>
      <c r="J670" s="253">
        <f t="shared" si="255"/>
        <v>39700</v>
      </c>
      <c r="K670" s="253">
        <f t="shared" si="255"/>
        <v>0</v>
      </c>
      <c r="L670" s="253">
        <f t="shared" si="255"/>
        <v>39700</v>
      </c>
      <c r="M670" s="253">
        <f t="shared" si="255"/>
        <v>39700</v>
      </c>
      <c r="N670" s="253">
        <f t="shared" si="255"/>
        <v>0</v>
      </c>
      <c r="O670" s="253">
        <f t="shared" si="255"/>
        <v>39700</v>
      </c>
    </row>
    <row r="671" spans="2:15" s="32" customFormat="1" ht="47.25" x14ac:dyDescent="0.25">
      <c r="B671" s="290" t="s">
        <v>849</v>
      </c>
      <c r="C671" s="85" t="s">
        <v>39</v>
      </c>
      <c r="D671" s="20" t="s">
        <v>745</v>
      </c>
      <c r="E671" s="127" t="s">
        <v>850</v>
      </c>
      <c r="F671" s="56" t="s">
        <v>30</v>
      </c>
      <c r="G671" s="254">
        <v>39700</v>
      </c>
      <c r="H671" s="254"/>
      <c r="I671" s="254">
        <f>G671+H671</f>
        <v>39700</v>
      </c>
      <c r="J671" s="254">
        <v>39700</v>
      </c>
      <c r="K671" s="254"/>
      <c r="L671" s="254">
        <f>J671+K671</f>
        <v>39700</v>
      </c>
      <c r="M671" s="254">
        <v>39700</v>
      </c>
      <c r="N671" s="254"/>
      <c r="O671" s="254">
        <f>M671+N671</f>
        <v>39700</v>
      </c>
    </row>
    <row r="672" spans="2:15" s="32" customFormat="1" ht="31.5" x14ac:dyDescent="0.25">
      <c r="B672" s="208" t="s">
        <v>851</v>
      </c>
      <c r="C672" s="85" t="s">
        <v>39</v>
      </c>
      <c r="D672" s="20" t="s">
        <v>745</v>
      </c>
      <c r="E672" s="127" t="s">
        <v>852</v>
      </c>
      <c r="F672" s="55"/>
      <c r="G672" s="253">
        <f t="shared" ref="G672:O672" si="256">G673+G676</f>
        <v>42905</v>
      </c>
      <c r="H672" s="253">
        <f t="shared" si="256"/>
        <v>0</v>
      </c>
      <c r="I672" s="253">
        <f t="shared" si="256"/>
        <v>42905</v>
      </c>
      <c r="J672" s="253">
        <f t="shared" si="256"/>
        <v>42905</v>
      </c>
      <c r="K672" s="253">
        <f t="shared" si="256"/>
        <v>0</v>
      </c>
      <c r="L672" s="253">
        <f t="shared" si="256"/>
        <v>42905</v>
      </c>
      <c r="M672" s="253">
        <f t="shared" si="256"/>
        <v>42905</v>
      </c>
      <c r="N672" s="253">
        <f t="shared" si="256"/>
        <v>0</v>
      </c>
      <c r="O672" s="253">
        <f t="shared" si="256"/>
        <v>42905</v>
      </c>
    </row>
    <row r="673" spans="2:15" s="32" customFormat="1" ht="31.5" x14ac:dyDescent="0.25">
      <c r="B673" s="208" t="s">
        <v>853</v>
      </c>
      <c r="C673" s="85" t="s">
        <v>39</v>
      </c>
      <c r="D673" s="20" t="s">
        <v>745</v>
      </c>
      <c r="E673" s="127" t="s">
        <v>854</v>
      </c>
      <c r="F673" s="55"/>
      <c r="G673" s="253">
        <f t="shared" ref="G673:O673" si="257">G674+G675</f>
        <v>5800</v>
      </c>
      <c r="H673" s="253">
        <f t="shared" si="257"/>
        <v>0</v>
      </c>
      <c r="I673" s="253">
        <f t="shared" si="257"/>
        <v>5800</v>
      </c>
      <c r="J673" s="253">
        <f t="shared" si="257"/>
        <v>5800</v>
      </c>
      <c r="K673" s="253">
        <f t="shared" si="257"/>
        <v>0</v>
      </c>
      <c r="L673" s="253">
        <f t="shared" si="257"/>
        <v>5800</v>
      </c>
      <c r="M673" s="253">
        <f t="shared" si="257"/>
        <v>5800</v>
      </c>
      <c r="N673" s="253">
        <f t="shared" si="257"/>
        <v>0</v>
      </c>
      <c r="O673" s="253">
        <f t="shared" si="257"/>
        <v>5800</v>
      </c>
    </row>
    <row r="674" spans="2:15" s="32" customFormat="1" ht="47.25" x14ac:dyDescent="0.25">
      <c r="B674" s="208" t="s">
        <v>855</v>
      </c>
      <c r="C674" s="85" t="s">
        <v>39</v>
      </c>
      <c r="D674" s="20" t="s">
        <v>745</v>
      </c>
      <c r="E674" s="127" t="s">
        <v>856</v>
      </c>
      <c r="F674" s="56" t="s">
        <v>30</v>
      </c>
      <c r="G674" s="254">
        <v>5800</v>
      </c>
      <c r="H674" s="254"/>
      <c r="I674" s="254">
        <f>G674+H674</f>
        <v>5800</v>
      </c>
      <c r="J674" s="254">
        <v>5800</v>
      </c>
      <c r="K674" s="254"/>
      <c r="L674" s="254">
        <f>J674+K674</f>
        <v>5800</v>
      </c>
      <c r="M674" s="254">
        <v>5800</v>
      </c>
      <c r="N674" s="254"/>
      <c r="O674" s="254">
        <f>M674+N674</f>
        <v>5800</v>
      </c>
    </row>
    <row r="675" spans="2:15" s="32" customFormat="1" ht="51.75" hidden="1" customHeight="1" x14ac:dyDescent="0.25">
      <c r="B675" s="208" t="s">
        <v>857</v>
      </c>
      <c r="C675" s="85" t="s">
        <v>39</v>
      </c>
      <c r="D675" s="20" t="s">
        <v>745</v>
      </c>
      <c r="E675" s="127" t="s">
        <v>858</v>
      </c>
      <c r="F675" s="56" t="s">
        <v>47</v>
      </c>
      <c r="G675" s="254"/>
      <c r="H675" s="254"/>
      <c r="I675" s="254"/>
      <c r="J675" s="254"/>
      <c r="K675" s="254"/>
      <c r="L675" s="254"/>
      <c r="M675" s="254"/>
      <c r="N675" s="254"/>
      <c r="O675" s="254"/>
    </row>
    <row r="676" spans="2:15" s="32" customFormat="1" ht="31.5" x14ac:dyDescent="0.25">
      <c r="B676" s="208" t="s">
        <v>107</v>
      </c>
      <c r="C676" s="85" t="s">
        <v>39</v>
      </c>
      <c r="D676" s="20" t="s">
        <v>745</v>
      </c>
      <c r="E676" s="127" t="s">
        <v>859</v>
      </c>
      <c r="F676" s="55"/>
      <c r="G676" s="253">
        <f t="shared" ref="G676:O676" si="258">G677</f>
        <v>37105</v>
      </c>
      <c r="H676" s="253">
        <f t="shared" si="258"/>
        <v>0</v>
      </c>
      <c r="I676" s="253">
        <f t="shared" si="258"/>
        <v>37105</v>
      </c>
      <c r="J676" s="253">
        <f t="shared" si="258"/>
        <v>37105</v>
      </c>
      <c r="K676" s="253">
        <f t="shared" si="258"/>
        <v>0</v>
      </c>
      <c r="L676" s="253">
        <f t="shared" si="258"/>
        <v>37105</v>
      </c>
      <c r="M676" s="253">
        <f t="shared" si="258"/>
        <v>37105</v>
      </c>
      <c r="N676" s="253">
        <f t="shared" si="258"/>
        <v>0</v>
      </c>
      <c r="O676" s="253">
        <f t="shared" si="258"/>
        <v>37105</v>
      </c>
    </row>
    <row r="677" spans="2:15" s="32" customFormat="1" ht="47.25" x14ac:dyDescent="0.25">
      <c r="B677" s="208" t="s">
        <v>109</v>
      </c>
      <c r="C677" s="85" t="s">
        <v>39</v>
      </c>
      <c r="D677" s="20" t="s">
        <v>745</v>
      </c>
      <c r="E677" s="127" t="s">
        <v>860</v>
      </c>
      <c r="F677" s="56" t="s">
        <v>111</v>
      </c>
      <c r="G677" s="254">
        <v>37105</v>
      </c>
      <c r="H677" s="254"/>
      <c r="I677" s="254">
        <f>G677+H677</f>
        <v>37105</v>
      </c>
      <c r="J677" s="254">
        <v>37105</v>
      </c>
      <c r="K677" s="254"/>
      <c r="L677" s="254">
        <f>J677+K677</f>
        <v>37105</v>
      </c>
      <c r="M677" s="254">
        <v>37105</v>
      </c>
      <c r="N677" s="254"/>
      <c r="O677" s="254">
        <f>M677+N677</f>
        <v>37105</v>
      </c>
    </row>
    <row r="678" spans="2:15" ht="19.5" customHeight="1" x14ac:dyDescent="0.25">
      <c r="B678" s="297" t="s">
        <v>11</v>
      </c>
      <c r="C678" s="49" t="s">
        <v>39</v>
      </c>
      <c r="D678" s="28">
        <v>12</v>
      </c>
      <c r="E678" s="106">
        <v>99</v>
      </c>
      <c r="F678" s="105"/>
      <c r="G678" s="264">
        <f t="shared" ref="G678:O678" si="259">G679</f>
        <v>1065548</v>
      </c>
      <c r="H678" s="264">
        <f t="shared" si="259"/>
        <v>-151045</v>
      </c>
      <c r="I678" s="264">
        <f t="shared" si="259"/>
        <v>914503</v>
      </c>
      <c r="J678" s="264">
        <f t="shared" si="259"/>
        <v>727916</v>
      </c>
      <c r="K678" s="264">
        <f t="shared" si="259"/>
        <v>-193822</v>
      </c>
      <c r="L678" s="264">
        <f t="shared" si="259"/>
        <v>534094</v>
      </c>
      <c r="M678" s="264">
        <f t="shared" si="259"/>
        <v>544338</v>
      </c>
      <c r="N678" s="264">
        <f t="shared" si="259"/>
        <v>-4633</v>
      </c>
      <c r="O678" s="264">
        <f t="shared" si="259"/>
        <v>539705</v>
      </c>
    </row>
    <row r="679" spans="2:15" ht="17.25" customHeight="1" x14ac:dyDescent="0.25">
      <c r="B679" s="297" t="s">
        <v>15</v>
      </c>
      <c r="C679" s="49" t="s">
        <v>39</v>
      </c>
      <c r="D679" s="28">
        <v>12</v>
      </c>
      <c r="E679" s="107" t="s">
        <v>16</v>
      </c>
      <c r="F679" s="105"/>
      <c r="G679" s="264">
        <f t="shared" ref="G679:O679" si="260">G695+G691+G689+G680+G681+G683+G696+G697+G698+G684+G686+G687+G690+G692+G682+G693+G694</f>
        <v>1065548</v>
      </c>
      <c r="H679" s="264">
        <f t="shared" si="260"/>
        <v>-151045</v>
      </c>
      <c r="I679" s="264">
        <f t="shared" si="260"/>
        <v>914503</v>
      </c>
      <c r="J679" s="264">
        <f t="shared" si="260"/>
        <v>727916</v>
      </c>
      <c r="K679" s="264">
        <f t="shared" si="260"/>
        <v>-193822</v>
      </c>
      <c r="L679" s="264">
        <f t="shared" si="260"/>
        <v>534094</v>
      </c>
      <c r="M679" s="264">
        <f t="shared" si="260"/>
        <v>544338</v>
      </c>
      <c r="N679" s="264">
        <f t="shared" si="260"/>
        <v>-4633</v>
      </c>
      <c r="O679" s="264">
        <f t="shared" si="260"/>
        <v>539705</v>
      </c>
    </row>
    <row r="680" spans="2:15" ht="66.75" customHeight="1" x14ac:dyDescent="0.25">
      <c r="B680" s="208" t="s">
        <v>118</v>
      </c>
      <c r="C680" s="49" t="s">
        <v>39</v>
      </c>
      <c r="D680" s="28">
        <v>12</v>
      </c>
      <c r="E680" s="107" t="s">
        <v>119</v>
      </c>
      <c r="F680" s="28">
        <v>100</v>
      </c>
      <c r="G680" s="254">
        <v>79595</v>
      </c>
      <c r="H680" s="254"/>
      <c r="I680" s="254">
        <f t="shared" ref="I680:I689" si="261">G680+H680</f>
        <v>79595</v>
      </c>
      <c r="J680" s="254">
        <v>82959</v>
      </c>
      <c r="K680" s="254">
        <v>-2666</v>
      </c>
      <c r="L680" s="254">
        <f t="shared" ref="L680:L689" si="262">J680+K680</f>
        <v>80293</v>
      </c>
      <c r="M680" s="254">
        <v>86272</v>
      </c>
      <c r="N680" s="254">
        <v>-2765</v>
      </c>
      <c r="O680" s="254">
        <f t="shared" ref="O680:O689" si="263">M680+N680</f>
        <v>83507</v>
      </c>
    </row>
    <row r="681" spans="2:15" ht="34.5" customHeight="1" x14ac:dyDescent="0.25">
      <c r="B681" s="208" t="s">
        <v>191</v>
      </c>
      <c r="C681" s="49" t="s">
        <v>39</v>
      </c>
      <c r="D681" s="28">
        <v>12</v>
      </c>
      <c r="E681" s="107" t="s">
        <v>119</v>
      </c>
      <c r="F681" s="28">
        <v>200</v>
      </c>
      <c r="G681" s="254">
        <v>51613</v>
      </c>
      <c r="H681" s="254"/>
      <c r="I681" s="254">
        <f t="shared" si="261"/>
        <v>51613</v>
      </c>
      <c r="J681" s="254">
        <v>51613</v>
      </c>
      <c r="K681" s="254"/>
      <c r="L681" s="254">
        <f t="shared" si="262"/>
        <v>51613</v>
      </c>
      <c r="M681" s="254">
        <v>51613</v>
      </c>
      <c r="N681" s="254"/>
      <c r="O681" s="254">
        <f t="shared" si="263"/>
        <v>51613</v>
      </c>
    </row>
    <row r="682" spans="2:15" ht="53.25" customHeight="1" x14ac:dyDescent="0.25">
      <c r="B682" s="208" t="s">
        <v>861</v>
      </c>
      <c r="C682" s="49" t="s">
        <v>39</v>
      </c>
      <c r="D682" s="28">
        <v>12</v>
      </c>
      <c r="E682" s="107" t="s">
        <v>119</v>
      </c>
      <c r="F682" s="28">
        <v>600</v>
      </c>
      <c r="G682" s="254">
        <v>14990</v>
      </c>
      <c r="H682" s="254">
        <v>5244</v>
      </c>
      <c r="I682" s="254">
        <f t="shared" si="261"/>
        <v>20234</v>
      </c>
      <c r="J682" s="254">
        <v>16170</v>
      </c>
      <c r="K682" s="254">
        <v>844</v>
      </c>
      <c r="L682" s="254">
        <f t="shared" si="262"/>
        <v>17014</v>
      </c>
      <c r="M682" s="254">
        <v>16200</v>
      </c>
      <c r="N682" s="254">
        <v>626</v>
      </c>
      <c r="O682" s="254">
        <f t="shared" si="263"/>
        <v>16826</v>
      </c>
    </row>
    <row r="683" spans="2:15" ht="31.5" x14ac:dyDescent="0.25">
      <c r="B683" s="208" t="s">
        <v>192</v>
      </c>
      <c r="C683" s="49" t="s">
        <v>39</v>
      </c>
      <c r="D683" s="28">
        <v>12</v>
      </c>
      <c r="E683" s="107" t="s">
        <v>119</v>
      </c>
      <c r="F683" s="28">
        <v>800</v>
      </c>
      <c r="G683" s="254">
        <v>7332</v>
      </c>
      <c r="H683" s="254"/>
      <c r="I683" s="254">
        <f t="shared" si="261"/>
        <v>7332</v>
      </c>
      <c r="J683" s="254">
        <v>7332</v>
      </c>
      <c r="K683" s="254"/>
      <c r="L683" s="254">
        <f t="shared" si="262"/>
        <v>7332</v>
      </c>
      <c r="M683" s="254">
        <v>7332</v>
      </c>
      <c r="N683" s="254"/>
      <c r="O683" s="254">
        <f t="shared" si="263"/>
        <v>7332</v>
      </c>
    </row>
    <row r="684" spans="2:15" ht="35.25" hidden="1" customHeight="1" x14ac:dyDescent="0.25">
      <c r="B684" s="189" t="s">
        <v>862</v>
      </c>
      <c r="C684" s="49" t="s">
        <v>39</v>
      </c>
      <c r="D684" s="28">
        <v>12</v>
      </c>
      <c r="E684" s="107" t="s">
        <v>29</v>
      </c>
      <c r="F684" s="28">
        <v>400</v>
      </c>
      <c r="G684" s="254"/>
      <c r="H684" s="254"/>
      <c r="I684" s="254">
        <f t="shared" si="261"/>
        <v>0</v>
      </c>
      <c r="J684" s="254"/>
      <c r="K684" s="254"/>
      <c r="L684" s="254">
        <f t="shared" si="262"/>
        <v>0</v>
      </c>
      <c r="M684" s="254"/>
      <c r="N684" s="254"/>
      <c r="O684" s="254">
        <f t="shared" si="263"/>
        <v>0</v>
      </c>
    </row>
    <row r="685" spans="2:15" ht="15.75" hidden="1" x14ac:dyDescent="0.25">
      <c r="B685" s="304" t="s">
        <v>863</v>
      </c>
      <c r="C685" s="48"/>
      <c r="D685" s="28"/>
      <c r="E685" s="106"/>
      <c r="F685" s="28"/>
      <c r="G685" s="275"/>
      <c r="H685" s="275"/>
      <c r="I685" s="275">
        <f t="shared" si="261"/>
        <v>0</v>
      </c>
      <c r="J685" s="275"/>
      <c r="K685" s="275"/>
      <c r="L685" s="275">
        <f t="shared" si="262"/>
        <v>0</v>
      </c>
      <c r="M685" s="275"/>
      <c r="N685" s="275"/>
      <c r="O685" s="275">
        <f t="shared" si="263"/>
        <v>0</v>
      </c>
    </row>
    <row r="686" spans="2:15" ht="21.75" customHeight="1" x14ac:dyDescent="0.25">
      <c r="B686" s="189" t="s">
        <v>864</v>
      </c>
      <c r="C686" s="49" t="s">
        <v>39</v>
      </c>
      <c r="D686" s="28">
        <v>12</v>
      </c>
      <c r="E686" s="107" t="s">
        <v>865</v>
      </c>
      <c r="F686" s="28">
        <v>500</v>
      </c>
      <c r="G686" s="254">
        <v>0</v>
      </c>
      <c r="H686" s="254"/>
      <c r="I686" s="254"/>
      <c r="J686" s="254">
        <v>2270</v>
      </c>
      <c r="K686" s="254"/>
      <c r="L686" s="254">
        <f t="shared" si="262"/>
        <v>2270</v>
      </c>
      <c r="M686" s="254">
        <v>3581</v>
      </c>
      <c r="N686" s="254"/>
      <c r="O686" s="254">
        <f t="shared" si="263"/>
        <v>3581</v>
      </c>
    </row>
    <row r="687" spans="2:15" ht="31.5" hidden="1" x14ac:dyDescent="0.25">
      <c r="B687" s="189" t="s">
        <v>866</v>
      </c>
      <c r="C687" s="49" t="s">
        <v>39</v>
      </c>
      <c r="D687" s="28">
        <v>12</v>
      </c>
      <c r="E687" s="107" t="s">
        <v>865</v>
      </c>
      <c r="F687" s="28">
        <v>200</v>
      </c>
      <c r="G687" s="254"/>
      <c r="H687" s="254"/>
      <c r="I687" s="254">
        <f t="shared" si="261"/>
        <v>0</v>
      </c>
      <c r="J687" s="254">
        <v>0</v>
      </c>
      <c r="K687" s="254"/>
      <c r="L687" s="254">
        <f t="shared" si="262"/>
        <v>0</v>
      </c>
      <c r="M687" s="254">
        <v>0</v>
      </c>
      <c r="N687" s="254"/>
      <c r="O687" s="254">
        <f t="shared" si="263"/>
        <v>0</v>
      </c>
    </row>
    <row r="688" spans="2:15" ht="31.5" hidden="1" x14ac:dyDescent="0.25">
      <c r="B688" s="189" t="s">
        <v>867</v>
      </c>
      <c r="C688" s="49" t="s">
        <v>39</v>
      </c>
      <c r="D688" s="29" t="s">
        <v>745</v>
      </c>
      <c r="E688" s="107" t="s">
        <v>29</v>
      </c>
      <c r="F688" s="28">
        <v>400</v>
      </c>
      <c r="G688" s="254"/>
      <c r="H688" s="254"/>
      <c r="I688" s="254">
        <f t="shared" si="261"/>
        <v>0</v>
      </c>
      <c r="J688" s="254"/>
      <c r="K688" s="254"/>
      <c r="L688" s="254">
        <f t="shared" si="262"/>
        <v>0</v>
      </c>
      <c r="M688" s="254"/>
      <c r="N688" s="254"/>
      <c r="O688" s="254">
        <f t="shared" si="263"/>
        <v>0</v>
      </c>
    </row>
    <row r="689" spans="2:15" ht="49.5" customHeight="1" x14ac:dyDescent="0.25">
      <c r="B689" s="297" t="s">
        <v>868</v>
      </c>
      <c r="C689" s="49" t="s">
        <v>39</v>
      </c>
      <c r="D689" s="29" t="s">
        <v>745</v>
      </c>
      <c r="E689" s="107" t="s">
        <v>869</v>
      </c>
      <c r="F689" s="28">
        <v>200</v>
      </c>
      <c r="G689" s="254">
        <v>9149</v>
      </c>
      <c r="H689" s="254">
        <v>-5244</v>
      </c>
      <c r="I689" s="254">
        <f t="shared" si="261"/>
        <v>3905</v>
      </c>
      <c r="J689" s="254">
        <v>10529</v>
      </c>
      <c r="K689" s="254">
        <v>-1260</v>
      </c>
      <c r="L689" s="254">
        <f t="shared" si="262"/>
        <v>9269</v>
      </c>
      <c r="M689" s="254">
        <v>10253</v>
      </c>
      <c r="N689" s="254">
        <v>-1060</v>
      </c>
      <c r="O689" s="254">
        <f t="shared" si="263"/>
        <v>9193</v>
      </c>
    </row>
    <row r="690" spans="2:15" ht="51" hidden="1" customHeight="1" x14ac:dyDescent="0.25">
      <c r="B690" s="297" t="s">
        <v>870</v>
      </c>
      <c r="C690" s="49" t="s">
        <v>39</v>
      </c>
      <c r="D690" s="29" t="s">
        <v>745</v>
      </c>
      <c r="E690" s="107" t="s">
        <v>869</v>
      </c>
      <c r="F690" s="28">
        <v>400</v>
      </c>
      <c r="G690" s="254"/>
      <c r="H690" s="254"/>
      <c r="I690" s="254"/>
      <c r="J690" s="254"/>
      <c r="K690" s="254"/>
      <c r="L690" s="254"/>
      <c r="M690" s="254"/>
      <c r="N690" s="254"/>
      <c r="O690" s="254"/>
    </row>
    <row r="691" spans="2:15" ht="31.5" x14ac:dyDescent="0.25">
      <c r="B691" s="297" t="s">
        <v>871</v>
      </c>
      <c r="C691" s="49" t="s">
        <v>39</v>
      </c>
      <c r="D691" s="29" t="s">
        <v>745</v>
      </c>
      <c r="E691" s="107" t="s">
        <v>869</v>
      </c>
      <c r="F691" s="28">
        <v>800</v>
      </c>
      <c r="G691" s="254">
        <v>34957</v>
      </c>
      <c r="H691" s="254"/>
      <c r="I691" s="254">
        <f>G691+H691</f>
        <v>34957</v>
      </c>
      <c r="J691" s="254">
        <v>36717</v>
      </c>
      <c r="K691" s="254">
        <v>-834</v>
      </c>
      <c r="L691" s="254">
        <f>J691+K691</f>
        <v>35883</v>
      </c>
      <c r="M691" s="254">
        <v>37970</v>
      </c>
      <c r="N691" s="254">
        <v>-866</v>
      </c>
      <c r="O691" s="254">
        <f>M691+N691</f>
        <v>37104</v>
      </c>
    </row>
    <row r="692" spans="2:15" ht="31.5" hidden="1" x14ac:dyDescent="0.25">
      <c r="B692" s="290" t="s">
        <v>2188</v>
      </c>
      <c r="C692" s="49" t="s">
        <v>39</v>
      </c>
      <c r="D692" s="28">
        <v>12</v>
      </c>
      <c r="E692" s="107" t="s">
        <v>872</v>
      </c>
      <c r="F692" s="28">
        <v>400</v>
      </c>
      <c r="G692" s="254"/>
      <c r="H692" s="254"/>
      <c r="I692" s="254"/>
      <c r="J692" s="254"/>
      <c r="K692" s="254"/>
      <c r="L692" s="254"/>
      <c r="M692" s="254"/>
      <c r="N692" s="254"/>
      <c r="O692" s="254"/>
    </row>
    <row r="693" spans="2:15" ht="31.5" x14ac:dyDescent="0.25">
      <c r="B693" s="290" t="s">
        <v>2189</v>
      </c>
      <c r="C693" s="49" t="s">
        <v>39</v>
      </c>
      <c r="D693" s="28">
        <v>12</v>
      </c>
      <c r="E693" s="107" t="s">
        <v>873</v>
      </c>
      <c r="F693" s="28">
        <v>400</v>
      </c>
      <c r="G693" s="254">
        <v>280000</v>
      </c>
      <c r="H693" s="254"/>
      <c r="I693" s="254">
        <f t="shared" ref="I693:I698" si="264">G693+H693</f>
        <v>280000</v>
      </c>
      <c r="J693" s="254">
        <v>0</v>
      </c>
      <c r="K693" s="254"/>
      <c r="L693" s="254"/>
      <c r="M693" s="254"/>
      <c r="N693" s="254"/>
      <c r="O693" s="254"/>
    </row>
    <row r="694" spans="2:15" ht="51.75" customHeight="1" x14ac:dyDescent="0.25">
      <c r="B694" s="290" t="s">
        <v>2222</v>
      </c>
      <c r="C694" s="49" t="s">
        <v>39</v>
      </c>
      <c r="D694" s="28">
        <v>12</v>
      </c>
      <c r="E694" s="107" t="s">
        <v>2093</v>
      </c>
      <c r="F694" s="28">
        <v>400</v>
      </c>
      <c r="G694" s="254">
        <v>210000</v>
      </c>
      <c r="H694" s="254"/>
      <c r="I694" s="254">
        <f t="shared" si="264"/>
        <v>210000</v>
      </c>
      <c r="J694" s="254">
        <v>310000</v>
      </c>
      <c r="K694" s="254"/>
      <c r="L694" s="254">
        <f>J694+K694</f>
        <v>310000</v>
      </c>
      <c r="M694" s="254">
        <v>310000</v>
      </c>
      <c r="N694" s="254"/>
      <c r="O694" s="254">
        <f>M694+N694</f>
        <v>310000</v>
      </c>
    </row>
    <row r="695" spans="2:15" ht="31.5" x14ac:dyDescent="0.25">
      <c r="B695" s="189" t="s">
        <v>874</v>
      </c>
      <c r="C695" s="49" t="s">
        <v>39</v>
      </c>
      <c r="D695" s="28">
        <v>12</v>
      </c>
      <c r="E695" s="107" t="s">
        <v>875</v>
      </c>
      <c r="F695" s="28">
        <v>800</v>
      </c>
      <c r="G695" s="254">
        <v>357525</v>
      </c>
      <c r="H695" s="254">
        <v>-151045</v>
      </c>
      <c r="I695" s="254">
        <f t="shared" si="264"/>
        <v>206480</v>
      </c>
      <c r="J695" s="254">
        <v>189342</v>
      </c>
      <c r="K695" s="254">
        <v>-189342</v>
      </c>
      <c r="L695" s="254"/>
      <c r="M695" s="254"/>
      <c r="N695" s="254"/>
      <c r="O695" s="254"/>
    </row>
    <row r="696" spans="2:15" ht="63" x14ac:dyDescent="0.25">
      <c r="B696" s="208" t="s">
        <v>31</v>
      </c>
      <c r="C696" s="49" t="s">
        <v>39</v>
      </c>
      <c r="D696" s="28">
        <v>12</v>
      </c>
      <c r="E696" s="107" t="s">
        <v>32</v>
      </c>
      <c r="F696" s="28">
        <v>100</v>
      </c>
      <c r="G696" s="254">
        <v>18486</v>
      </c>
      <c r="H696" s="254"/>
      <c r="I696" s="254">
        <f t="shared" si="264"/>
        <v>18486</v>
      </c>
      <c r="J696" s="254">
        <v>19083</v>
      </c>
      <c r="K696" s="254">
        <v>-564</v>
      </c>
      <c r="L696" s="254">
        <f>J696+K696</f>
        <v>18519</v>
      </c>
      <c r="M696" s="254">
        <v>19216</v>
      </c>
      <c r="N696" s="254">
        <v>-568</v>
      </c>
      <c r="O696" s="254">
        <f>M696+N696</f>
        <v>18648</v>
      </c>
    </row>
    <row r="697" spans="2:15" ht="47.25" x14ac:dyDescent="0.25">
      <c r="B697" s="208" t="s">
        <v>33</v>
      </c>
      <c r="C697" s="49" t="s">
        <v>39</v>
      </c>
      <c r="D697" s="28">
        <v>12</v>
      </c>
      <c r="E697" s="107" t="s">
        <v>32</v>
      </c>
      <c r="F697" s="28">
        <v>200</v>
      </c>
      <c r="G697" s="254">
        <v>1884</v>
      </c>
      <c r="H697" s="254"/>
      <c r="I697" s="254">
        <f t="shared" si="264"/>
        <v>1884</v>
      </c>
      <c r="J697" s="254">
        <v>1884</v>
      </c>
      <c r="K697" s="254"/>
      <c r="L697" s="254">
        <f>J697+K697</f>
        <v>1884</v>
      </c>
      <c r="M697" s="254">
        <v>1884</v>
      </c>
      <c r="N697" s="254"/>
      <c r="O697" s="254">
        <f>M697+N697</f>
        <v>1884</v>
      </c>
    </row>
    <row r="698" spans="2:15" ht="45.75" customHeight="1" thickBot="1" x14ac:dyDescent="0.3">
      <c r="B698" s="209" t="s">
        <v>34</v>
      </c>
      <c r="C698" s="49" t="s">
        <v>39</v>
      </c>
      <c r="D698" s="28">
        <v>12</v>
      </c>
      <c r="E698" s="107" t="s">
        <v>32</v>
      </c>
      <c r="F698" s="28">
        <v>800</v>
      </c>
      <c r="G698" s="254">
        <v>17</v>
      </c>
      <c r="H698" s="254"/>
      <c r="I698" s="254">
        <f t="shared" si="264"/>
        <v>17</v>
      </c>
      <c r="J698" s="254">
        <v>17</v>
      </c>
      <c r="K698" s="254"/>
      <c r="L698" s="254">
        <f>J698+K698</f>
        <v>17</v>
      </c>
      <c r="M698" s="254">
        <v>17</v>
      </c>
      <c r="N698" s="254"/>
      <c r="O698" s="254">
        <f>M698+N698</f>
        <v>17</v>
      </c>
    </row>
    <row r="699" spans="2:15" ht="20.25" customHeight="1" thickBot="1" x14ac:dyDescent="0.3">
      <c r="B699" s="284" t="s">
        <v>876</v>
      </c>
      <c r="C699" s="13" t="s">
        <v>328</v>
      </c>
      <c r="D699" s="14"/>
      <c r="E699" s="14"/>
      <c r="F699" s="16"/>
      <c r="G699" s="251">
        <f t="shared" ref="G699:O699" si="265">G700+G708+G740+G770</f>
        <v>1063996</v>
      </c>
      <c r="H699" s="251">
        <f t="shared" si="265"/>
        <v>156804</v>
      </c>
      <c r="I699" s="251">
        <f t="shared" si="265"/>
        <v>1220800</v>
      </c>
      <c r="J699" s="251">
        <f t="shared" si="265"/>
        <v>401581</v>
      </c>
      <c r="K699" s="251">
        <f t="shared" si="265"/>
        <v>423997</v>
      </c>
      <c r="L699" s="251">
        <f t="shared" si="265"/>
        <v>825578</v>
      </c>
      <c r="M699" s="251">
        <f t="shared" si="265"/>
        <v>409499</v>
      </c>
      <c r="N699" s="251">
        <f t="shared" si="265"/>
        <v>421282</v>
      </c>
      <c r="O699" s="251">
        <f t="shared" si="265"/>
        <v>830781</v>
      </c>
    </row>
    <row r="700" spans="2:15" ht="15.75" x14ac:dyDescent="0.25">
      <c r="B700" s="298" t="s">
        <v>877</v>
      </c>
      <c r="C700" s="44" t="s">
        <v>328</v>
      </c>
      <c r="D700" s="23" t="s">
        <v>271</v>
      </c>
      <c r="E700" s="22"/>
      <c r="F700" s="25"/>
      <c r="G700" s="265">
        <f t="shared" ref="G700:K702" si="266">G701</f>
        <v>0</v>
      </c>
      <c r="H700" s="265">
        <f t="shared" si="266"/>
        <v>101945</v>
      </c>
      <c r="I700" s="265">
        <f t="shared" si="266"/>
        <v>101945</v>
      </c>
      <c r="J700" s="265">
        <f t="shared" si="266"/>
        <v>0</v>
      </c>
      <c r="K700" s="265">
        <f t="shared" si="266"/>
        <v>0</v>
      </c>
      <c r="L700" s="265"/>
      <c r="M700" s="265"/>
      <c r="N700" s="265"/>
      <c r="O700" s="265"/>
    </row>
    <row r="701" spans="2:15" ht="35.25" customHeight="1" x14ac:dyDescent="0.25">
      <c r="B701" s="305" t="s">
        <v>80</v>
      </c>
      <c r="C701" s="170" t="s">
        <v>128</v>
      </c>
      <c r="D701" s="171" t="s">
        <v>12</v>
      </c>
      <c r="E701" s="172" t="s">
        <v>81</v>
      </c>
      <c r="F701" s="173"/>
      <c r="G701" s="276">
        <f t="shared" si="266"/>
        <v>0</v>
      </c>
      <c r="H701" s="276">
        <f t="shared" si="266"/>
        <v>101945</v>
      </c>
      <c r="I701" s="276">
        <f t="shared" si="266"/>
        <v>101945</v>
      </c>
      <c r="J701" s="276">
        <f t="shared" si="266"/>
        <v>0</v>
      </c>
      <c r="K701" s="276">
        <f t="shared" si="266"/>
        <v>0</v>
      </c>
      <c r="L701" s="276"/>
      <c r="M701" s="276"/>
      <c r="N701" s="276"/>
      <c r="O701" s="276"/>
    </row>
    <row r="702" spans="2:15" ht="18.75" customHeight="1" x14ac:dyDescent="0.25">
      <c r="B702" s="189" t="s">
        <v>878</v>
      </c>
      <c r="C702" s="85" t="s">
        <v>128</v>
      </c>
      <c r="D702" s="20" t="s">
        <v>12</v>
      </c>
      <c r="E702" s="125" t="s">
        <v>879</v>
      </c>
      <c r="F702" s="2"/>
      <c r="G702" s="277">
        <f t="shared" si="266"/>
        <v>0</v>
      </c>
      <c r="H702" s="277">
        <f t="shared" si="266"/>
        <v>101945</v>
      </c>
      <c r="I702" s="277">
        <f t="shared" si="266"/>
        <v>101945</v>
      </c>
      <c r="J702" s="277">
        <f t="shared" si="266"/>
        <v>0</v>
      </c>
      <c r="K702" s="277">
        <f t="shared" si="266"/>
        <v>0</v>
      </c>
      <c r="L702" s="277"/>
      <c r="M702" s="277"/>
      <c r="N702" s="277"/>
      <c r="O702" s="277"/>
    </row>
    <row r="703" spans="2:15" ht="34.5" customHeight="1" x14ac:dyDescent="0.25">
      <c r="B703" s="189" t="s">
        <v>880</v>
      </c>
      <c r="C703" s="85" t="s">
        <v>128</v>
      </c>
      <c r="D703" s="20" t="s">
        <v>12</v>
      </c>
      <c r="E703" s="125" t="s">
        <v>881</v>
      </c>
      <c r="F703" s="2"/>
      <c r="G703" s="277">
        <f>G704+G705+G706+G707</f>
        <v>0</v>
      </c>
      <c r="H703" s="277">
        <f>H704+H705+H706+H707</f>
        <v>101945</v>
      </c>
      <c r="I703" s="277">
        <f>I704+I705+I706+I707</f>
        <v>101945</v>
      </c>
      <c r="J703" s="277">
        <f>J704+J705+J706+J707</f>
        <v>0</v>
      </c>
      <c r="K703" s="277">
        <f>K704+K705+K706+K707</f>
        <v>0</v>
      </c>
      <c r="L703" s="277"/>
      <c r="M703" s="277"/>
      <c r="N703" s="277"/>
      <c r="O703" s="277"/>
    </row>
    <row r="704" spans="2:15" ht="33.75" customHeight="1" thickBot="1" x14ac:dyDescent="0.3">
      <c r="B704" s="189" t="s">
        <v>2146</v>
      </c>
      <c r="C704" s="85" t="s">
        <v>128</v>
      </c>
      <c r="D704" s="20" t="s">
        <v>12</v>
      </c>
      <c r="E704" s="125" t="s">
        <v>2145</v>
      </c>
      <c r="F704" s="2">
        <v>500</v>
      </c>
      <c r="G704" s="254"/>
      <c r="H704" s="254">
        <v>101945</v>
      </c>
      <c r="I704" s="254">
        <f>G704+H704</f>
        <v>101945</v>
      </c>
      <c r="J704" s="254">
        <v>0</v>
      </c>
      <c r="K704" s="254"/>
      <c r="L704" s="254"/>
      <c r="M704" s="254">
        <v>0</v>
      </c>
      <c r="N704" s="254"/>
      <c r="O704" s="254"/>
    </row>
    <row r="705" spans="2:15" ht="47.25" hidden="1" x14ac:dyDescent="0.25">
      <c r="B705" s="189" t="s">
        <v>883</v>
      </c>
      <c r="C705" s="85" t="s">
        <v>128</v>
      </c>
      <c r="D705" s="20" t="s">
        <v>12</v>
      </c>
      <c r="E705" s="125" t="s">
        <v>882</v>
      </c>
      <c r="F705" s="2">
        <v>400</v>
      </c>
      <c r="G705" s="254"/>
      <c r="H705" s="254"/>
      <c r="I705" s="254"/>
      <c r="J705" s="254"/>
      <c r="K705" s="254"/>
      <c r="L705" s="254"/>
      <c r="M705" s="254"/>
      <c r="N705" s="254"/>
      <c r="O705" s="254"/>
    </row>
    <row r="706" spans="2:15" ht="31.5" hidden="1" x14ac:dyDescent="0.25">
      <c r="B706" s="189" t="s">
        <v>884</v>
      </c>
      <c r="C706" s="85" t="s">
        <v>128</v>
      </c>
      <c r="D706" s="20" t="s">
        <v>12</v>
      </c>
      <c r="E706" s="125" t="s">
        <v>885</v>
      </c>
      <c r="F706" s="2">
        <v>500</v>
      </c>
      <c r="G706" s="254"/>
      <c r="H706" s="254"/>
      <c r="I706" s="254"/>
      <c r="J706" s="254">
        <v>0</v>
      </c>
      <c r="K706" s="254"/>
      <c r="L706" s="254"/>
      <c r="M706" s="254">
        <v>0</v>
      </c>
      <c r="N706" s="254"/>
      <c r="O706" s="254"/>
    </row>
    <row r="707" spans="2:15" ht="51" hidden="1" customHeight="1" thickBot="1" x14ac:dyDescent="0.3">
      <c r="B707" s="306" t="s">
        <v>886</v>
      </c>
      <c r="C707" s="174" t="s">
        <v>128</v>
      </c>
      <c r="D707" s="175" t="s">
        <v>12</v>
      </c>
      <c r="E707" s="176" t="s">
        <v>885</v>
      </c>
      <c r="F707" s="177">
        <v>400</v>
      </c>
      <c r="G707" s="254"/>
      <c r="H707" s="254"/>
      <c r="I707" s="254"/>
      <c r="J707" s="254"/>
      <c r="K707" s="254"/>
      <c r="L707" s="254"/>
      <c r="M707" s="254"/>
      <c r="N707" s="254"/>
      <c r="O707" s="254"/>
    </row>
    <row r="708" spans="2:15" ht="16.5" thickBot="1" x14ac:dyDescent="0.3">
      <c r="B708" s="284" t="s">
        <v>887</v>
      </c>
      <c r="C708" s="13" t="s">
        <v>328</v>
      </c>
      <c r="D708" s="15" t="s">
        <v>10</v>
      </c>
      <c r="E708" s="14"/>
      <c r="F708" s="16"/>
      <c r="G708" s="251">
        <f t="shared" ref="G708:O708" si="267">G730+G736+G713+G709</f>
        <v>450891</v>
      </c>
      <c r="H708" s="251">
        <f t="shared" si="267"/>
        <v>47499</v>
      </c>
      <c r="I708" s="251">
        <f t="shared" si="267"/>
        <v>498390</v>
      </c>
      <c r="J708" s="251">
        <f t="shared" si="267"/>
        <v>86814</v>
      </c>
      <c r="K708" s="251">
        <f t="shared" si="267"/>
        <v>149729</v>
      </c>
      <c r="L708" s="251">
        <f t="shared" si="267"/>
        <v>236543</v>
      </c>
      <c r="M708" s="251">
        <f t="shared" si="267"/>
        <v>74036</v>
      </c>
      <c r="N708" s="251">
        <f t="shared" si="267"/>
        <v>150000</v>
      </c>
      <c r="O708" s="251">
        <f t="shared" si="267"/>
        <v>224036</v>
      </c>
    </row>
    <row r="709" spans="2:15" ht="47.25" x14ac:dyDescent="0.25">
      <c r="B709" s="206" t="s">
        <v>65</v>
      </c>
      <c r="C709" s="96">
        <v>5</v>
      </c>
      <c r="D709" s="96">
        <v>2</v>
      </c>
      <c r="E709" s="151">
        <v>8</v>
      </c>
      <c r="F709" s="2"/>
      <c r="G709" s="254">
        <f t="shared" ref="G709:N711" si="268">G710</f>
        <v>15244</v>
      </c>
      <c r="H709" s="254">
        <f t="shared" si="268"/>
        <v>0</v>
      </c>
      <c r="I709" s="254">
        <f t="shared" si="268"/>
        <v>15244</v>
      </c>
      <c r="J709" s="254">
        <f t="shared" si="268"/>
        <v>13244</v>
      </c>
      <c r="K709" s="254">
        <f t="shared" si="268"/>
        <v>-271</v>
      </c>
      <c r="L709" s="254">
        <f t="shared" si="268"/>
        <v>12973</v>
      </c>
      <c r="M709" s="254">
        <f t="shared" si="268"/>
        <v>0</v>
      </c>
      <c r="N709" s="254">
        <f t="shared" si="268"/>
        <v>0</v>
      </c>
      <c r="O709" s="254"/>
    </row>
    <row r="710" spans="2:15" ht="15.75" x14ac:dyDescent="0.25">
      <c r="B710" s="206" t="s">
        <v>888</v>
      </c>
      <c r="C710" s="96">
        <v>5</v>
      </c>
      <c r="D710" s="96">
        <v>2</v>
      </c>
      <c r="E710" s="102" t="s">
        <v>889</v>
      </c>
      <c r="F710" s="2"/>
      <c r="G710" s="254">
        <f t="shared" si="268"/>
        <v>15244</v>
      </c>
      <c r="H710" s="254">
        <f t="shared" si="268"/>
        <v>0</v>
      </c>
      <c r="I710" s="254">
        <f t="shared" si="268"/>
        <v>15244</v>
      </c>
      <c r="J710" s="254">
        <f t="shared" si="268"/>
        <v>13244</v>
      </c>
      <c r="K710" s="254">
        <f t="shared" si="268"/>
        <v>-271</v>
      </c>
      <c r="L710" s="254">
        <f t="shared" si="268"/>
        <v>12973</v>
      </c>
      <c r="M710" s="254">
        <f t="shared" si="268"/>
        <v>0</v>
      </c>
      <c r="N710" s="254">
        <f t="shared" si="268"/>
        <v>0</v>
      </c>
      <c r="O710" s="254"/>
    </row>
    <row r="711" spans="2:15" ht="31.5" x14ac:dyDescent="0.25">
      <c r="B711" s="206" t="s">
        <v>107</v>
      </c>
      <c r="C711" s="96">
        <v>5</v>
      </c>
      <c r="D711" s="96">
        <v>2</v>
      </c>
      <c r="E711" s="102" t="s">
        <v>890</v>
      </c>
      <c r="F711" s="2"/>
      <c r="G711" s="254">
        <f t="shared" si="268"/>
        <v>15244</v>
      </c>
      <c r="H711" s="254">
        <f t="shared" si="268"/>
        <v>0</v>
      </c>
      <c r="I711" s="254">
        <f t="shared" si="268"/>
        <v>15244</v>
      </c>
      <c r="J711" s="254">
        <f t="shared" si="268"/>
        <v>13244</v>
      </c>
      <c r="K711" s="254">
        <f t="shared" si="268"/>
        <v>-271</v>
      </c>
      <c r="L711" s="254">
        <f t="shared" si="268"/>
        <v>12973</v>
      </c>
      <c r="M711" s="254">
        <f t="shared" si="268"/>
        <v>0</v>
      </c>
      <c r="N711" s="254">
        <f t="shared" si="268"/>
        <v>0</v>
      </c>
      <c r="O711" s="254"/>
    </row>
    <row r="712" spans="2:15" ht="47.25" x14ac:dyDescent="0.25">
      <c r="B712" s="206" t="s">
        <v>861</v>
      </c>
      <c r="C712" s="96">
        <v>5</v>
      </c>
      <c r="D712" s="96">
        <v>2</v>
      </c>
      <c r="E712" s="102" t="s">
        <v>891</v>
      </c>
      <c r="F712" s="2">
        <v>600</v>
      </c>
      <c r="G712" s="254">
        <v>15244</v>
      </c>
      <c r="H712" s="254"/>
      <c r="I712" s="254">
        <f>G712+H712</f>
        <v>15244</v>
      </c>
      <c r="J712" s="254">
        <v>13244</v>
      </c>
      <c r="K712" s="254">
        <v>-271</v>
      </c>
      <c r="L712" s="254">
        <f>J712+K712</f>
        <v>12973</v>
      </c>
      <c r="M712" s="278">
        <v>0</v>
      </c>
      <c r="N712" s="254"/>
      <c r="O712" s="254"/>
    </row>
    <row r="713" spans="2:15" ht="31.5" x14ac:dyDescent="0.25">
      <c r="B713" s="206" t="s">
        <v>808</v>
      </c>
      <c r="C713" s="85" t="s">
        <v>128</v>
      </c>
      <c r="D713" s="20" t="s">
        <v>13</v>
      </c>
      <c r="E713" s="117" t="s">
        <v>81</v>
      </c>
      <c r="F713" s="2"/>
      <c r="G713" s="274">
        <f t="shared" ref="G713:O713" si="269">G714+G718</f>
        <v>413000</v>
      </c>
      <c r="H713" s="274">
        <f t="shared" si="269"/>
        <v>47499</v>
      </c>
      <c r="I713" s="274">
        <f t="shared" si="269"/>
        <v>460499</v>
      </c>
      <c r="J713" s="274">
        <f t="shared" si="269"/>
        <v>50000</v>
      </c>
      <c r="K713" s="274">
        <f t="shared" si="269"/>
        <v>150000</v>
      </c>
      <c r="L713" s="274">
        <f t="shared" si="269"/>
        <v>200000</v>
      </c>
      <c r="M713" s="274">
        <f t="shared" si="269"/>
        <v>50000</v>
      </c>
      <c r="N713" s="274">
        <f t="shared" si="269"/>
        <v>150000</v>
      </c>
      <c r="O713" s="274">
        <f t="shared" si="269"/>
        <v>200000</v>
      </c>
    </row>
    <row r="714" spans="2:15" ht="31.5" x14ac:dyDescent="0.25">
      <c r="B714" s="206" t="s">
        <v>892</v>
      </c>
      <c r="C714" s="85" t="s">
        <v>128</v>
      </c>
      <c r="D714" s="20" t="s">
        <v>13</v>
      </c>
      <c r="E714" s="117" t="s">
        <v>879</v>
      </c>
      <c r="F714" s="2"/>
      <c r="G714" s="274">
        <f t="shared" ref="G714:O714" si="270">G715</f>
        <v>113000</v>
      </c>
      <c r="H714" s="274">
        <f t="shared" si="270"/>
        <v>0</v>
      </c>
      <c r="I714" s="274">
        <f t="shared" si="270"/>
        <v>113000</v>
      </c>
      <c r="J714" s="274">
        <f t="shared" si="270"/>
        <v>50000</v>
      </c>
      <c r="K714" s="274">
        <f t="shared" si="270"/>
        <v>0</v>
      </c>
      <c r="L714" s="274">
        <f t="shared" si="270"/>
        <v>50000</v>
      </c>
      <c r="M714" s="274">
        <f t="shared" si="270"/>
        <v>50000</v>
      </c>
      <c r="N714" s="274">
        <f t="shared" si="270"/>
        <v>0</v>
      </c>
      <c r="O714" s="274">
        <f t="shared" si="270"/>
        <v>50000</v>
      </c>
    </row>
    <row r="715" spans="2:15" ht="31.5" x14ac:dyDescent="0.25">
      <c r="B715" s="206" t="s">
        <v>893</v>
      </c>
      <c r="C715" s="85" t="s">
        <v>128</v>
      </c>
      <c r="D715" s="20" t="s">
        <v>13</v>
      </c>
      <c r="E715" s="117" t="s">
        <v>894</v>
      </c>
      <c r="F715" s="2"/>
      <c r="G715" s="274">
        <f t="shared" ref="G715:O715" si="271">G716+G717</f>
        <v>113000</v>
      </c>
      <c r="H715" s="274">
        <f t="shared" si="271"/>
        <v>0</v>
      </c>
      <c r="I715" s="274">
        <f t="shared" si="271"/>
        <v>113000</v>
      </c>
      <c r="J715" s="274">
        <f t="shared" si="271"/>
        <v>50000</v>
      </c>
      <c r="K715" s="274">
        <f t="shared" si="271"/>
        <v>0</v>
      </c>
      <c r="L715" s="274">
        <f t="shared" si="271"/>
        <v>50000</v>
      </c>
      <c r="M715" s="274">
        <f t="shared" si="271"/>
        <v>50000</v>
      </c>
      <c r="N715" s="274">
        <f t="shared" si="271"/>
        <v>0</v>
      </c>
      <c r="O715" s="274">
        <f t="shared" si="271"/>
        <v>50000</v>
      </c>
    </row>
    <row r="716" spans="2:15" ht="63" x14ac:dyDescent="0.25">
      <c r="B716" s="206" t="s">
        <v>895</v>
      </c>
      <c r="C716" s="85" t="s">
        <v>128</v>
      </c>
      <c r="D716" s="20" t="s">
        <v>13</v>
      </c>
      <c r="E716" s="122" t="s">
        <v>896</v>
      </c>
      <c r="F716" s="2">
        <v>400</v>
      </c>
      <c r="G716" s="254">
        <v>0</v>
      </c>
      <c r="H716" s="254"/>
      <c r="I716" s="254"/>
      <c r="J716" s="254">
        <v>50000</v>
      </c>
      <c r="K716" s="254"/>
      <c r="L716" s="254">
        <f>J716+K716</f>
        <v>50000</v>
      </c>
      <c r="M716" s="254">
        <v>50000</v>
      </c>
      <c r="N716" s="254"/>
      <c r="O716" s="254">
        <f>M716+N716</f>
        <v>50000</v>
      </c>
    </row>
    <row r="717" spans="2:15" ht="47.25" x14ac:dyDescent="0.25">
      <c r="B717" s="206" t="s">
        <v>2107</v>
      </c>
      <c r="C717" s="85" t="s">
        <v>128</v>
      </c>
      <c r="D717" s="20" t="s">
        <v>13</v>
      </c>
      <c r="E717" s="122" t="s">
        <v>904</v>
      </c>
      <c r="F717" s="2">
        <v>500</v>
      </c>
      <c r="G717" s="254">
        <v>113000</v>
      </c>
      <c r="H717" s="254"/>
      <c r="I717" s="254">
        <f>G717+H717</f>
        <v>113000</v>
      </c>
      <c r="J717" s="254">
        <v>0</v>
      </c>
      <c r="K717" s="254"/>
      <c r="L717" s="254"/>
      <c r="M717" s="254"/>
      <c r="N717" s="254"/>
      <c r="O717" s="254"/>
    </row>
    <row r="718" spans="2:15" ht="39.75" customHeight="1" x14ac:dyDescent="0.25">
      <c r="B718" s="206" t="s">
        <v>897</v>
      </c>
      <c r="C718" s="85" t="s">
        <v>128</v>
      </c>
      <c r="D718" s="20" t="s">
        <v>13</v>
      </c>
      <c r="E718" s="122" t="s">
        <v>898</v>
      </c>
      <c r="F718" s="2"/>
      <c r="G718" s="274">
        <f t="shared" ref="G718:O718" si="272">G719</f>
        <v>300000</v>
      </c>
      <c r="H718" s="274">
        <f>H719+H728</f>
        <v>47499</v>
      </c>
      <c r="I718" s="254">
        <f>I719+I728</f>
        <v>347499</v>
      </c>
      <c r="J718" s="274">
        <f t="shared" si="272"/>
        <v>0</v>
      </c>
      <c r="K718" s="274">
        <f t="shared" si="272"/>
        <v>150000</v>
      </c>
      <c r="L718" s="274">
        <f t="shared" si="272"/>
        <v>150000</v>
      </c>
      <c r="M718" s="274">
        <f t="shared" si="272"/>
        <v>0</v>
      </c>
      <c r="N718" s="274">
        <f t="shared" si="272"/>
        <v>150000</v>
      </c>
      <c r="O718" s="274">
        <f t="shared" si="272"/>
        <v>150000</v>
      </c>
    </row>
    <row r="719" spans="2:15" ht="31.5" x14ac:dyDescent="0.25">
      <c r="B719" s="206" t="s">
        <v>899</v>
      </c>
      <c r="C719" s="85" t="s">
        <v>128</v>
      </c>
      <c r="D719" s="20" t="s">
        <v>13</v>
      </c>
      <c r="E719" s="122" t="s">
        <v>900</v>
      </c>
      <c r="F719" s="2"/>
      <c r="G719" s="274">
        <f>G722+G721</f>
        <v>300000</v>
      </c>
      <c r="H719" s="274">
        <f t="shared" ref="H719:O719" si="273">H722+H721+H720</f>
        <v>26205</v>
      </c>
      <c r="I719" s="274">
        <f t="shared" si="273"/>
        <v>326205</v>
      </c>
      <c r="J719" s="274">
        <f t="shared" si="273"/>
        <v>0</v>
      </c>
      <c r="K719" s="274">
        <f t="shared" si="273"/>
        <v>150000</v>
      </c>
      <c r="L719" s="274">
        <f t="shared" si="273"/>
        <v>150000</v>
      </c>
      <c r="M719" s="274">
        <f t="shared" si="273"/>
        <v>0</v>
      </c>
      <c r="N719" s="274">
        <f t="shared" si="273"/>
        <v>150000</v>
      </c>
      <c r="O719" s="274">
        <f t="shared" si="273"/>
        <v>150000</v>
      </c>
    </row>
    <row r="720" spans="2:15" ht="39.75" customHeight="1" x14ac:dyDescent="0.25">
      <c r="B720" s="206" t="s">
        <v>2152</v>
      </c>
      <c r="C720" s="85" t="s">
        <v>128</v>
      </c>
      <c r="D720" s="20" t="s">
        <v>13</v>
      </c>
      <c r="E720" s="122" t="s">
        <v>2151</v>
      </c>
      <c r="F720" s="2">
        <v>400</v>
      </c>
      <c r="G720" s="274"/>
      <c r="H720" s="274"/>
      <c r="I720" s="274"/>
      <c r="J720" s="274"/>
      <c r="K720" s="274">
        <v>150000</v>
      </c>
      <c r="L720" s="254">
        <f>J720+K720</f>
        <v>150000</v>
      </c>
      <c r="M720" s="274"/>
      <c r="N720" s="274">
        <v>150000</v>
      </c>
      <c r="O720" s="254">
        <f>M720+N720</f>
        <v>150000</v>
      </c>
    </row>
    <row r="721" spans="2:15" ht="31.5" hidden="1" x14ac:dyDescent="0.25">
      <c r="B721" s="206" t="s">
        <v>901</v>
      </c>
      <c r="C721" s="85" t="s">
        <v>128</v>
      </c>
      <c r="D721" s="20" t="s">
        <v>13</v>
      </c>
      <c r="E721" s="39" t="s">
        <v>902</v>
      </c>
      <c r="F721" s="2">
        <v>400</v>
      </c>
      <c r="G721" s="274"/>
      <c r="H721" s="274"/>
      <c r="I721" s="274"/>
      <c r="J721" s="274"/>
      <c r="K721" s="274"/>
      <c r="L721" s="254">
        <f>J721+K721</f>
        <v>0</v>
      </c>
      <c r="M721" s="274"/>
      <c r="N721" s="274"/>
      <c r="O721" s="254">
        <f>M721+N721</f>
        <v>0</v>
      </c>
    </row>
    <row r="722" spans="2:15" ht="31.5" x14ac:dyDescent="0.25">
      <c r="B722" s="206" t="s">
        <v>903</v>
      </c>
      <c r="C722" s="85" t="s">
        <v>128</v>
      </c>
      <c r="D722" s="20" t="s">
        <v>13</v>
      </c>
      <c r="E722" s="122" t="s">
        <v>902</v>
      </c>
      <c r="F722" s="2">
        <v>500</v>
      </c>
      <c r="G722" s="254">
        <v>300000</v>
      </c>
      <c r="H722" s="254">
        <v>26205</v>
      </c>
      <c r="I722" s="254">
        <f>G722+H722</f>
        <v>326205</v>
      </c>
      <c r="J722" s="254">
        <v>0</v>
      </c>
      <c r="K722" s="254"/>
      <c r="L722" s="254"/>
      <c r="M722" s="254"/>
      <c r="N722" s="254"/>
      <c r="O722" s="254"/>
    </row>
    <row r="723" spans="2:15" ht="66.75" hidden="1" customHeight="1" x14ac:dyDescent="0.25">
      <c r="B723" s="206"/>
      <c r="C723" s="85"/>
      <c r="D723" s="20"/>
      <c r="E723" s="122"/>
      <c r="F723" s="2"/>
      <c r="G723" s="254"/>
      <c r="H723" s="254"/>
      <c r="I723" s="254"/>
      <c r="J723" s="254"/>
      <c r="K723" s="254"/>
      <c r="L723" s="254"/>
      <c r="M723" s="254"/>
      <c r="N723" s="254"/>
      <c r="O723" s="254"/>
    </row>
    <row r="724" spans="2:15" ht="31.5" hidden="1" x14ac:dyDescent="0.25">
      <c r="B724" s="206" t="s">
        <v>905</v>
      </c>
      <c r="C724" s="85" t="s">
        <v>128</v>
      </c>
      <c r="D724" s="20" t="s">
        <v>13</v>
      </c>
      <c r="E724" s="102" t="s">
        <v>898</v>
      </c>
      <c r="F724" s="2"/>
      <c r="G724" s="254"/>
      <c r="H724" s="254"/>
      <c r="I724" s="254"/>
      <c r="J724" s="254"/>
      <c r="K724" s="254"/>
      <c r="L724" s="254"/>
      <c r="M724" s="254"/>
      <c r="N724" s="254"/>
      <c r="O724" s="254"/>
    </row>
    <row r="725" spans="2:15" ht="31.5" hidden="1" x14ac:dyDescent="0.25">
      <c r="B725" s="206" t="s">
        <v>906</v>
      </c>
      <c r="C725" s="85" t="s">
        <v>128</v>
      </c>
      <c r="D725" s="20" t="s">
        <v>13</v>
      </c>
      <c r="E725" s="102" t="s">
        <v>900</v>
      </c>
      <c r="F725" s="2"/>
      <c r="G725" s="254"/>
      <c r="H725" s="254"/>
      <c r="I725" s="254"/>
      <c r="J725" s="254"/>
      <c r="K725" s="254"/>
      <c r="L725" s="254"/>
      <c r="M725" s="254"/>
      <c r="N725" s="254"/>
      <c r="O725" s="254"/>
    </row>
    <row r="726" spans="2:15" ht="31.5" hidden="1" x14ac:dyDescent="0.25">
      <c r="B726" s="206" t="s">
        <v>907</v>
      </c>
      <c r="C726" s="85" t="s">
        <v>128</v>
      </c>
      <c r="D726" s="20" t="s">
        <v>13</v>
      </c>
      <c r="E726" s="102" t="s">
        <v>902</v>
      </c>
      <c r="F726" s="2">
        <v>400</v>
      </c>
      <c r="G726" s="254"/>
      <c r="H726" s="254"/>
      <c r="I726" s="254"/>
      <c r="J726" s="254"/>
      <c r="K726" s="254"/>
      <c r="L726" s="254"/>
      <c r="M726" s="254"/>
      <c r="N726" s="254"/>
      <c r="O726" s="254"/>
    </row>
    <row r="727" spans="2:15" ht="31.5" hidden="1" x14ac:dyDescent="0.25">
      <c r="B727" s="206" t="s">
        <v>903</v>
      </c>
      <c r="C727" s="85" t="s">
        <v>128</v>
      </c>
      <c r="D727" s="20" t="s">
        <v>13</v>
      </c>
      <c r="E727" s="102" t="s">
        <v>902</v>
      </c>
      <c r="F727" s="2">
        <v>500</v>
      </c>
      <c r="G727" s="254"/>
      <c r="H727" s="254"/>
      <c r="I727" s="254"/>
      <c r="J727" s="254"/>
      <c r="K727" s="254"/>
      <c r="L727" s="254"/>
      <c r="M727" s="254"/>
      <c r="N727" s="254"/>
      <c r="O727" s="254"/>
    </row>
    <row r="728" spans="2:15" ht="31.5" x14ac:dyDescent="0.25">
      <c r="B728" s="206" t="s">
        <v>2190</v>
      </c>
      <c r="C728" s="85" t="s">
        <v>128</v>
      </c>
      <c r="D728" s="20" t="s">
        <v>13</v>
      </c>
      <c r="E728" s="102" t="s">
        <v>908</v>
      </c>
      <c r="F728" s="2"/>
      <c r="G728" s="254"/>
      <c r="H728" s="254">
        <f>H729</f>
        <v>21294</v>
      </c>
      <c r="I728" s="254">
        <f>I729</f>
        <v>21294</v>
      </c>
      <c r="J728" s="254"/>
      <c r="K728" s="254"/>
      <c r="L728" s="254"/>
      <c r="M728" s="254"/>
      <c r="N728" s="254"/>
      <c r="O728" s="254"/>
    </row>
    <row r="729" spans="2:15" ht="47.25" x14ac:dyDescent="0.25">
      <c r="B729" s="206" t="s">
        <v>491</v>
      </c>
      <c r="C729" s="85" t="s">
        <v>128</v>
      </c>
      <c r="D729" s="20" t="s">
        <v>13</v>
      </c>
      <c r="E729" s="102" t="s">
        <v>909</v>
      </c>
      <c r="F729" s="2">
        <v>400</v>
      </c>
      <c r="G729" s="254"/>
      <c r="H729" s="254">
        <v>21294</v>
      </c>
      <c r="I729" s="254">
        <f>G729+H729</f>
        <v>21294</v>
      </c>
      <c r="J729" s="254"/>
      <c r="K729" s="254"/>
      <c r="L729" s="254"/>
      <c r="M729" s="254"/>
      <c r="N729" s="254"/>
      <c r="O729" s="254"/>
    </row>
    <row r="730" spans="2:15" ht="36" customHeight="1" x14ac:dyDescent="0.25">
      <c r="B730" s="206" t="s">
        <v>910</v>
      </c>
      <c r="C730" s="85" t="s">
        <v>128</v>
      </c>
      <c r="D730" s="20" t="s">
        <v>13</v>
      </c>
      <c r="E730" s="106">
        <v>11</v>
      </c>
      <c r="F730" s="2"/>
      <c r="G730" s="254">
        <f t="shared" ref="G730:O731" si="274">G731</f>
        <v>22647</v>
      </c>
      <c r="H730" s="254">
        <f t="shared" si="274"/>
        <v>0</v>
      </c>
      <c r="I730" s="254">
        <f t="shared" si="274"/>
        <v>22647</v>
      </c>
      <c r="J730" s="254">
        <f t="shared" si="274"/>
        <v>23570</v>
      </c>
      <c r="K730" s="254">
        <f t="shared" si="274"/>
        <v>0</v>
      </c>
      <c r="L730" s="254">
        <f t="shared" si="274"/>
        <v>23570</v>
      </c>
      <c r="M730" s="254">
        <f t="shared" si="274"/>
        <v>24036</v>
      </c>
      <c r="N730" s="254">
        <f t="shared" si="274"/>
        <v>0</v>
      </c>
      <c r="O730" s="254">
        <f t="shared" si="274"/>
        <v>24036</v>
      </c>
    </row>
    <row r="731" spans="2:15" ht="21.75" customHeight="1" x14ac:dyDescent="0.25">
      <c r="B731" s="189" t="s">
        <v>476</v>
      </c>
      <c r="C731" s="85" t="s">
        <v>128</v>
      </c>
      <c r="D731" s="20" t="s">
        <v>13</v>
      </c>
      <c r="E731" s="107" t="s">
        <v>477</v>
      </c>
      <c r="F731" s="2"/>
      <c r="G731" s="264">
        <f t="shared" si="274"/>
        <v>22647</v>
      </c>
      <c r="H731" s="264">
        <f t="shared" si="274"/>
        <v>0</v>
      </c>
      <c r="I731" s="264">
        <f t="shared" si="274"/>
        <v>22647</v>
      </c>
      <c r="J731" s="264">
        <f t="shared" si="274"/>
        <v>23570</v>
      </c>
      <c r="K731" s="264">
        <f t="shared" si="274"/>
        <v>0</v>
      </c>
      <c r="L731" s="264">
        <f t="shared" si="274"/>
        <v>23570</v>
      </c>
      <c r="M731" s="264">
        <f t="shared" si="274"/>
        <v>24036</v>
      </c>
      <c r="N731" s="264">
        <f t="shared" si="274"/>
        <v>0</v>
      </c>
      <c r="O731" s="264">
        <f t="shared" si="274"/>
        <v>24036</v>
      </c>
    </row>
    <row r="732" spans="2:15" ht="31.5" x14ac:dyDescent="0.25">
      <c r="B732" s="189" t="s">
        <v>2134</v>
      </c>
      <c r="C732" s="85" t="s">
        <v>128</v>
      </c>
      <c r="D732" s="20" t="s">
        <v>13</v>
      </c>
      <c r="E732" s="107" t="s">
        <v>912</v>
      </c>
      <c r="F732" s="2"/>
      <c r="G732" s="264">
        <f t="shared" ref="G732:O732" si="275">G733+G735+G734</f>
        <v>22647</v>
      </c>
      <c r="H732" s="264">
        <f t="shared" si="275"/>
        <v>0</v>
      </c>
      <c r="I732" s="264">
        <f t="shared" si="275"/>
        <v>22647</v>
      </c>
      <c r="J732" s="264">
        <f t="shared" si="275"/>
        <v>23570</v>
      </c>
      <c r="K732" s="264">
        <f t="shared" si="275"/>
        <v>0</v>
      </c>
      <c r="L732" s="264">
        <f t="shared" si="275"/>
        <v>23570</v>
      </c>
      <c r="M732" s="264">
        <f t="shared" si="275"/>
        <v>24036</v>
      </c>
      <c r="N732" s="264">
        <f t="shared" si="275"/>
        <v>0</v>
      </c>
      <c r="O732" s="264">
        <f t="shared" si="275"/>
        <v>24036</v>
      </c>
    </row>
    <row r="733" spans="2:15" ht="15.75" hidden="1" x14ac:dyDescent="0.25">
      <c r="B733" s="189"/>
      <c r="C733" s="85"/>
      <c r="D733" s="20"/>
      <c r="E733" s="107"/>
      <c r="F733" s="2"/>
      <c r="G733" s="264"/>
      <c r="H733" s="264"/>
      <c r="I733" s="264"/>
      <c r="J733" s="264"/>
      <c r="K733" s="264"/>
      <c r="L733" s="264"/>
      <c r="M733" s="264"/>
      <c r="N733" s="264"/>
      <c r="O733" s="264"/>
    </row>
    <row r="734" spans="2:15" ht="7.5" hidden="1" customHeight="1" x14ac:dyDescent="0.25">
      <c r="B734" s="189"/>
      <c r="C734" s="85"/>
      <c r="D734" s="20"/>
      <c r="E734" s="107"/>
      <c r="F734" s="2"/>
      <c r="G734" s="254"/>
      <c r="H734" s="254"/>
      <c r="I734" s="254"/>
      <c r="J734" s="254"/>
      <c r="K734" s="254"/>
      <c r="L734" s="254"/>
      <c r="M734" s="254"/>
      <c r="N734" s="254"/>
      <c r="O734" s="254"/>
    </row>
    <row r="735" spans="2:15" ht="29.25" customHeight="1" thickBot="1" x14ac:dyDescent="0.3">
      <c r="B735" s="189" t="s">
        <v>2069</v>
      </c>
      <c r="C735" s="85" t="s">
        <v>128</v>
      </c>
      <c r="D735" s="20" t="s">
        <v>13</v>
      </c>
      <c r="E735" s="107" t="s">
        <v>2068</v>
      </c>
      <c r="F735" s="2">
        <v>500</v>
      </c>
      <c r="G735" s="254">
        <v>22647</v>
      </c>
      <c r="H735" s="254"/>
      <c r="I735" s="254">
        <f>G735+H735</f>
        <v>22647</v>
      </c>
      <c r="J735" s="254">
        <v>23570</v>
      </c>
      <c r="K735" s="254"/>
      <c r="L735" s="254">
        <f>J735+K735</f>
        <v>23570</v>
      </c>
      <c r="M735" s="254">
        <v>24036</v>
      </c>
      <c r="N735" s="254"/>
      <c r="O735" s="254">
        <f>M735+N735</f>
        <v>24036</v>
      </c>
    </row>
    <row r="736" spans="2:15" ht="21.75" hidden="1" customHeight="1" x14ac:dyDescent="0.25">
      <c r="B736" s="189" t="s">
        <v>11</v>
      </c>
      <c r="C736" s="85" t="s">
        <v>128</v>
      </c>
      <c r="D736" s="20" t="s">
        <v>13</v>
      </c>
      <c r="E736" s="106">
        <v>99</v>
      </c>
      <c r="F736" s="178"/>
      <c r="G736" s="264">
        <f t="shared" ref="G736:O737" si="276">G737</f>
        <v>0</v>
      </c>
      <c r="H736" s="264">
        <f t="shared" si="276"/>
        <v>0</v>
      </c>
      <c r="I736" s="264">
        <f t="shared" si="276"/>
        <v>0</v>
      </c>
      <c r="J736" s="264">
        <f t="shared" si="276"/>
        <v>0</v>
      </c>
      <c r="K736" s="264">
        <f t="shared" si="276"/>
        <v>0</v>
      </c>
      <c r="L736" s="264">
        <f t="shared" si="276"/>
        <v>0</v>
      </c>
      <c r="M736" s="264">
        <f t="shared" si="276"/>
        <v>0</v>
      </c>
      <c r="N736" s="264">
        <f t="shared" si="276"/>
        <v>0</v>
      </c>
      <c r="O736" s="264">
        <f t="shared" si="276"/>
        <v>0</v>
      </c>
    </row>
    <row r="737" spans="2:15" ht="19.5" hidden="1" customHeight="1" x14ac:dyDescent="0.25">
      <c r="B737" s="189" t="s">
        <v>190</v>
      </c>
      <c r="C737" s="85" t="s">
        <v>128</v>
      </c>
      <c r="D737" s="20" t="s">
        <v>13</v>
      </c>
      <c r="E737" s="107" t="s">
        <v>23</v>
      </c>
      <c r="F737" s="178"/>
      <c r="G737" s="264">
        <f t="shared" si="276"/>
        <v>0</v>
      </c>
      <c r="H737" s="264">
        <f t="shared" si="276"/>
        <v>0</v>
      </c>
      <c r="I737" s="264">
        <f t="shared" si="276"/>
        <v>0</v>
      </c>
      <c r="J737" s="264">
        <f t="shared" si="276"/>
        <v>0</v>
      </c>
      <c r="K737" s="264">
        <f t="shared" si="276"/>
        <v>0</v>
      </c>
      <c r="L737" s="264">
        <f t="shared" si="276"/>
        <v>0</v>
      </c>
      <c r="M737" s="264">
        <f t="shared" si="276"/>
        <v>0</v>
      </c>
      <c r="N737" s="264">
        <f t="shared" si="276"/>
        <v>0</v>
      </c>
      <c r="O737" s="264">
        <f t="shared" si="276"/>
        <v>0</v>
      </c>
    </row>
    <row r="738" spans="2:15" ht="32.25" hidden="1" thickBot="1" x14ac:dyDescent="0.3">
      <c r="B738" s="189" t="s">
        <v>867</v>
      </c>
      <c r="C738" s="20" t="s">
        <v>128</v>
      </c>
      <c r="D738" s="20" t="s">
        <v>13</v>
      </c>
      <c r="E738" s="107" t="s">
        <v>29</v>
      </c>
      <c r="F738" s="28">
        <v>400</v>
      </c>
      <c r="G738" s="254"/>
      <c r="H738" s="254"/>
      <c r="I738" s="254"/>
      <c r="J738" s="254"/>
      <c r="K738" s="254"/>
      <c r="L738" s="254"/>
      <c r="M738" s="254"/>
      <c r="N738" s="254"/>
      <c r="O738" s="254"/>
    </row>
    <row r="739" spans="2:15" ht="69" hidden="1" customHeight="1" thickBot="1" x14ac:dyDescent="0.3">
      <c r="B739" s="293" t="s">
        <v>268</v>
      </c>
      <c r="C739" s="87" t="s">
        <v>128</v>
      </c>
      <c r="D739" s="89" t="s">
        <v>13</v>
      </c>
      <c r="E739" s="118" t="s">
        <v>124</v>
      </c>
      <c r="F739" s="112">
        <v>500</v>
      </c>
      <c r="G739" s="254"/>
      <c r="H739" s="254"/>
      <c r="I739" s="254"/>
      <c r="J739" s="254"/>
      <c r="K739" s="254"/>
      <c r="L739" s="254"/>
      <c r="M739" s="254"/>
      <c r="N739" s="254"/>
      <c r="O739" s="254"/>
    </row>
    <row r="740" spans="2:15" ht="16.5" thickBot="1" x14ac:dyDescent="0.3">
      <c r="B740" s="284" t="s">
        <v>917</v>
      </c>
      <c r="C740" s="13" t="s">
        <v>328</v>
      </c>
      <c r="D740" s="15" t="s">
        <v>21</v>
      </c>
      <c r="E740" s="14"/>
      <c r="F740" s="16"/>
      <c r="G740" s="251">
        <f t="shared" ref="G740:O740" si="277">G741+G759+G763</f>
        <v>584797</v>
      </c>
      <c r="H740" s="251">
        <f t="shared" si="277"/>
        <v>0</v>
      </c>
      <c r="I740" s="251">
        <f t="shared" si="277"/>
        <v>584797</v>
      </c>
      <c r="J740" s="251">
        <f t="shared" si="277"/>
        <v>287754</v>
      </c>
      <c r="K740" s="251">
        <f t="shared" si="277"/>
        <v>265401</v>
      </c>
      <c r="L740" s="251">
        <f t="shared" si="277"/>
        <v>553155</v>
      </c>
      <c r="M740" s="251">
        <f t="shared" si="277"/>
        <v>308367</v>
      </c>
      <c r="N740" s="251">
        <f t="shared" si="277"/>
        <v>262417</v>
      </c>
      <c r="O740" s="251">
        <f t="shared" si="277"/>
        <v>570784</v>
      </c>
    </row>
    <row r="741" spans="2:15" ht="31.5" x14ac:dyDescent="0.25">
      <c r="B741" s="288" t="s">
        <v>80</v>
      </c>
      <c r="C741" s="81" t="s">
        <v>128</v>
      </c>
      <c r="D741" s="83" t="s">
        <v>22</v>
      </c>
      <c r="E741" s="167" t="s">
        <v>918</v>
      </c>
      <c r="F741" s="8"/>
      <c r="G741" s="279">
        <f t="shared" ref="G741:O741" si="278">G742</f>
        <v>241223</v>
      </c>
      <c r="H741" s="279">
        <f t="shared" si="278"/>
        <v>0</v>
      </c>
      <c r="I741" s="279">
        <f t="shared" si="278"/>
        <v>241223</v>
      </c>
      <c r="J741" s="279">
        <f t="shared" si="278"/>
        <v>211007</v>
      </c>
      <c r="K741" s="279">
        <f t="shared" si="278"/>
        <v>0</v>
      </c>
      <c r="L741" s="279">
        <f t="shared" si="278"/>
        <v>211007</v>
      </c>
      <c r="M741" s="279">
        <f t="shared" si="278"/>
        <v>228446</v>
      </c>
      <c r="N741" s="279">
        <f t="shared" si="278"/>
        <v>0</v>
      </c>
      <c r="O741" s="279">
        <f t="shared" si="278"/>
        <v>228446</v>
      </c>
    </row>
    <row r="742" spans="2:15" ht="33" customHeight="1" x14ac:dyDescent="0.25">
      <c r="B742" s="206" t="s">
        <v>897</v>
      </c>
      <c r="C742" s="85" t="s">
        <v>128</v>
      </c>
      <c r="D742" s="20" t="s">
        <v>22</v>
      </c>
      <c r="E742" s="125" t="s">
        <v>898</v>
      </c>
      <c r="F742" s="2"/>
      <c r="G742" s="277">
        <f>G743+G745+G747+G755</f>
        <v>241223</v>
      </c>
      <c r="H742" s="277">
        <f>H743+H745+H747+H755</f>
        <v>0</v>
      </c>
      <c r="I742" s="277">
        <f>I743+I745+I747+I755</f>
        <v>241223</v>
      </c>
      <c r="J742" s="277">
        <f>J743+J745+J747</f>
        <v>211007</v>
      </c>
      <c r="K742" s="277">
        <f>K743+K745+K747+K755</f>
        <v>0</v>
      </c>
      <c r="L742" s="277">
        <f>L743+L745+L747+L755</f>
        <v>211007</v>
      </c>
      <c r="M742" s="277">
        <f>M743+M745+M747</f>
        <v>228446</v>
      </c>
      <c r="N742" s="277">
        <f>N743+N745+N747+N755</f>
        <v>0</v>
      </c>
      <c r="O742" s="277">
        <f>O743+O745+O747+O755</f>
        <v>228446</v>
      </c>
    </row>
    <row r="743" spans="2:15" ht="33" customHeight="1" x14ac:dyDescent="0.25">
      <c r="B743" s="189" t="s">
        <v>919</v>
      </c>
      <c r="C743" s="85" t="s">
        <v>128</v>
      </c>
      <c r="D743" s="20" t="s">
        <v>22</v>
      </c>
      <c r="E743" s="125" t="s">
        <v>920</v>
      </c>
      <c r="F743" s="2"/>
      <c r="G743" s="277">
        <f t="shared" ref="G743:O743" si="279">G744</f>
        <v>190509</v>
      </c>
      <c r="H743" s="277">
        <f t="shared" si="279"/>
        <v>0</v>
      </c>
      <c r="I743" s="277">
        <f t="shared" si="279"/>
        <v>190509</v>
      </c>
      <c r="J743" s="277">
        <f t="shared" si="279"/>
        <v>207883</v>
      </c>
      <c r="K743" s="277">
        <f t="shared" si="279"/>
        <v>0</v>
      </c>
      <c r="L743" s="277">
        <f t="shared" si="279"/>
        <v>207883</v>
      </c>
      <c r="M743" s="277">
        <f t="shared" si="279"/>
        <v>225322</v>
      </c>
      <c r="N743" s="277">
        <f t="shared" si="279"/>
        <v>0</v>
      </c>
      <c r="O743" s="277">
        <f t="shared" si="279"/>
        <v>225322</v>
      </c>
    </row>
    <row r="744" spans="2:15" ht="31.5" x14ac:dyDescent="0.25">
      <c r="B744" s="189" t="s">
        <v>921</v>
      </c>
      <c r="C744" s="85" t="s">
        <v>128</v>
      </c>
      <c r="D744" s="20" t="s">
        <v>22</v>
      </c>
      <c r="E744" s="125" t="s">
        <v>922</v>
      </c>
      <c r="F744" s="2">
        <v>500</v>
      </c>
      <c r="G744" s="254">
        <v>190509</v>
      </c>
      <c r="H744" s="254"/>
      <c r="I744" s="254">
        <f>G744+H744</f>
        <v>190509</v>
      </c>
      <c r="J744" s="254">
        <v>207883</v>
      </c>
      <c r="K744" s="254"/>
      <c r="L744" s="254">
        <f>J744+K744</f>
        <v>207883</v>
      </c>
      <c r="M744" s="254">
        <v>225322</v>
      </c>
      <c r="N744" s="254"/>
      <c r="O744" s="254">
        <f>M744+N744</f>
        <v>225322</v>
      </c>
    </row>
    <row r="745" spans="2:15" ht="53.25" customHeight="1" x14ac:dyDescent="0.25">
      <c r="B745" s="189" t="s">
        <v>923</v>
      </c>
      <c r="C745" s="85" t="s">
        <v>128</v>
      </c>
      <c r="D745" s="20" t="s">
        <v>22</v>
      </c>
      <c r="E745" s="125" t="s">
        <v>924</v>
      </c>
      <c r="F745" s="2"/>
      <c r="G745" s="277">
        <f t="shared" ref="G745:O745" si="280">G746</f>
        <v>1124</v>
      </c>
      <c r="H745" s="277">
        <f t="shared" si="280"/>
        <v>0</v>
      </c>
      <c r="I745" s="277">
        <f t="shared" si="280"/>
        <v>1124</v>
      </c>
      <c r="J745" s="277">
        <f t="shared" si="280"/>
        <v>1124</v>
      </c>
      <c r="K745" s="277">
        <f t="shared" si="280"/>
        <v>0</v>
      </c>
      <c r="L745" s="277">
        <f t="shared" si="280"/>
        <v>1124</v>
      </c>
      <c r="M745" s="277">
        <f t="shared" si="280"/>
        <v>1124</v>
      </c>
      <c r="N745" s="277">
        <f t="shared" si="280"/>
        <v>0</v>
      </c>
      <c r="O745" s="277">
        <f t="shared" si="280"/>
        <v>1124</v>
      </c>
    </row>
    <row r="746" spans="2:15" ht="49.5" x14ac:dyDescent="0.25">
      <c r="B746" s="190" t="s">
        <v>925</v>
      </c>
      <c r="C746" s="85" t="s">
        <v>128</v>
      </c>
      <c r="D746" s="20" t="s">
        <v>22</v>
      </c>
      <c r="E746" s="125" t="s">
        <v>926</v>
      </c>
      <c r="F746" s="2">
        <v>500</v>
      </c>
      <c r="G746" s="254">
        <v>1124</v>
      </c>
      <c r="H746" s="254"/>
      <c r="I746" s="254">
        <f>G746+H746</f>
        <v>1124</v>
      </c>
      <c r="J746" s="254">
        <v>1124</v>
      </c>
      <c r="K746" s="254"/>
      <c r="L746" s="254">
        <f>J746+K746</f>
        <v>1124</v>
      </c>
      <c r="M746" s="254">
        <v>1124</v>
      </c>
      <c r="N746" s="254"/>
      <c r="O746" s="254">
        <f>M746+N746</f>
        <v>1124</v>
      </c>
    </row>
    <row r="747" spans="2:15" ht="31.5" x14ac:dyDescent="0.25">
      <c r="B747" s="189" t="s">
        <v>927</v>
      </c>
      <c r="C747" s="85" t="s">
        <v>128</v>
      </c>
      <c r="D747" s="20" t="s">
        <v>22</v>
      </c>
      <c r="E747" s="125" t="s">
        <v>928</v>
      </c>
      <c r="F747" s="2"/>
      <c r="G747" s="277">
        <f t="shared" ref="G747:O747" si="281">G749+G750+G751</f>
        <v>2000</v>
      </c>
      <c r="H747" s="277">
        <f t="shared" si="281"/>
        <v>0</v>
      </c>
      <c r="I747" s="277">
        <f t="shared" si="281"/>
        <v>2000</v>
      </c>
      <c r="J747" s="277">
        <f t="shared" si="281"/>
        <v>2000</v>
      </c>
      <c r="K747" s="277">
        <f t="shared" si="281"/>
        <v>0</v>
      </c>
      <c r="L747" s="277">
        <f t="shared" si="281"/>
        <v>2000</v>
      </c>
      <c r="M747" s="277">
        <f t="shared" si="281"/>
        <v>2000</v>
      </c>
      <c r="N747" s="277">
        <f t="shared" si="281"/>
        <v>0</v>
      </c>
      <c r="O747" s="277">
        <f t="shared" si="281"/>
        <v>2000</v>
      </c>
    </row>
    <row r="748" spans="2:15" ht="47.25" hidden="1" x14ac:dyDescent="0.25">
      <c r="B748" s="189" t="s">
        <v>929</v>
      </c>
      <c r="C748" s="85" t="s">
        <v>128</v>
      </c>
      <c r="D748" s="20" t="s">
        <v>22</v>
      </c>
      <c r="E748" s="125" t="s">
        <v>930</v>
      </c>
      <c r="F748" s="2">
        <v>200</v>
      </c>
      <c r="G748" s="277"/>
      <c r="H748" s="277"/>
      <c r="I748" s="277"/>
      <c r="J748" s="277"/>
      <c r="K748" s="277"/>
      <c r="L748" s="277"/>
      <c r="M748" s="277"/>
      <c r="N748" s="277"/>
      <c r="O748" s="277"/>
    </row>
    <row r="749" spans="2:15" ht="31.5" x14ac:dyDescent="0.25">
      <c r="B749" s="189" t="s">
        <v>931</v>
      </c>
      <c r="C749" s="85" t="s">
        <v>128</v>
      </c>
      <c r="D749" s="20" t="s">
        <v>22</v>
      </c>
      <c r="E749" s="125" t="s">
        <v>930</v>
      </c>
      <c r="F749" s="2">
        <v>800</v>
      </c>
      <c r="G749" s="254">
        <v>2000</v>
      </c>
      <c r="H749" s="254"/>
      <c r="I749" s="254">
        <f>G749+H749</f>
        <v>2000</v>
      </c>
      <c r="J749" s="254">
        <v>2000</v>
      </c>
      <c r="K749" s="254"/>
      <c r="L749" s="254">
        <f>J749+K749</f>
        <v>2000</v>
      </c>
      <c r="M749" s="254">
        <v>2000</v>
      </c>
      <c r="N749" s="254"/>
      <c r="O749" s="254">
        <f>M749+N749</f>
        <v>2000</v>
      </c>
    </row>
    <row r="750" spans="2:15" ht="15.75" hidden="1" x14ac:dyDescent="0.25">
      <c r="B750" s="189"/>
      <c r="C750" s="84"/>
      <c r="D750" s="19"/>
      <c r="E750" s="124"/>
      <c r="F750" s="2"/>
      <c r="G750" s="254"/>
      <c r="H750" s="254"/>
      <c r="I750" s="254"/>
      <c r="J750" s="254"/>
      <c r="K750" s="254"/>
      <c r="L750" s="254"/>
      <c r="M750" s="254"/>
      <c r="N750" s="254"/>
      <c r="O750" s="254"/>
    </row>
    <row r="751" spans="2:15" ht="33" hidden="1" x14ac:dyDescent="0.25">
      <c r="B751" s="190" t="s">
        <v>932</v>
      </c>
      <c r="C751" s="85" t="s">
        <v>128</v>
      </c>
      <c r="D751" s="20" t="s">
        <v>22</v>
      </c>
      <c r="E751" s="125" t="s">
        <v>933</v>
      </c>
      <c r="F751" s="2">
        <v>500</v>
      </c>
      <c r="G751" s="254"/>
      <c r="H751" s="254"/>
      <c r="I751" s="254"/>
      <c r="J751" s="254"/>
      <c r="K751" s="254"/>
      <c r="L751" s="254"/>
      <c r="M751" s="254"/>
      <c r="N751" s="254"/>
      <c r="O751" s="254"/>
    </row>
    <row r="752" spans="2:15" ht="31.5" hidden="1" x14ac:dyDescent="0.25">
      <c r="B752" s="189" t="s">
        <v>934</v>
      </c>
      <c r="C752" s="96">
        <v>5</v>
      </c>
      <c r="D752" s="96">
        <v>3</v>
      </c>
      <c r="E752" s="102" t="s">
        <v>935</v>
      </c>
      <c r="F752" s="2"/>
      <c r="G752" s="254"/>
      <c r="H752" s="254"/>
      <c r="I752" s="254"/>
      <c r="J752" s="254"/>
      <c r="K752" s="254"/>
      <c r="L752" s="254"/>
      <c r="M752" s="254"/>
      <c r="N752" s="254"/>
      <c r="O752" s="254"/>
    </row>
    <row r="753" spans="2:15" ht="31.5" hidden="1" x14ac:dyDescent="0.25">
      <c r="B753" s="189" t="s">
        <v>936</v>
      </c>
      <c r="C753" s="96">
        <v>5</v>
      </c>
      <c r="D753" s="96">
        <v>3</v>
      </c>
      <c r="E753" s="102" t="s">
        <v>937</v>
      </c>
      <c r="F753" s="2">
        <v>500</v>
      </c>
      <c r="G753" s="254"/>
      <c r="H753" s="254"/>
      <c r="I753" s="254"/>
      <c r="J753" s="254"/>
      <c r="K753" s="254"/>
      <c r="L753" s="254"/>
      <c r="M753" s="254"/>
      <c r="N753" s="254"/>
      <c r="O753" s="254"/>
    </row>
    <row r="754" spans="2:15" ht="31.5" hidden="1" x14ac:dyDescent="0.25">
      <c r="B754" s="189" t="s">
        <v>938</v>
      </c>
      <c r="C754" s="96">
        <v>5</v>
      </c>
      <c r="D754" s="96">
        <v>3</v>
      </c>
      <c r="E754" s="102" t="s">
        <v>937</v>
      </c>
      <c r="F754" s="2">
        <v>800</v>
      </c>
      <c r="G754" s="254"/>
      <c r="H754" s="254"/>
      <c r="I754" s="254"/>
      <c r="J754" s="254"/>
      <c r="K754" s="254"/>
      <c r="L754" s="254"/>
      <c r="M754" s="254"/>
      <c r="N754" s="254"/>
      <c r="O754" s="254"/>
    </row>
    <row r="755" spans="2:15" ht="31.5" x14ac:dyDescent="0.25">
      <c r="B755" s="206" t="s">
        <v>2223</v>
      </c>
      <c r="C755" s="96">
        <v>5</v>
      </c>
      <c r="D755" s="96">
        <v>3</v>
      </c>
      <c r="E755" s="102" t="s">
        <v>939</v>
      </c>
      <c r="F755" s="2"/>
      <c r="G755" s="254">
        <f>G756</f>
        <v>47590</v>
      </c>
      <c r="H755" s="254">
        <f>H756</f>
        <v>0</v>
      </c>
      <c r="I755" s="254">
        <f>I756</f>
        <v>47590</v>
      </c>
      <c r="J755" s="254">
        <f>J756</f>
        <v>0</v>
      </c>
      <c r="K755" s="254">
        <f>K756</f>
        <v>0</v>
      </c>
      <c r="L755" s="254"/>
      <c r="M755" s="254"/>
      <c r="N755" s="254"/>
      <c r="O755" s="254"/>
    </row>
    <row r="756" spans="2:15" ht="31.5" x14ac:dyDescent="0.25">
      <c r="B756" s="206" t="s">
        <v>2191</v>
      </c>
      <c r="C756" s="96">
        <v>5</v>
      </c>
      <c r="D756" s="96">
        <v>3</v>
      </c>
      <c r="E756" s="102" t="s">
        <v>940</v>
      </c>
      <c r="F756" s="2">
        <v>500</v>
      </c>
      <c r="G756" s="254">
        <v>47590</v>
      </c>
      <c r="H756" s="254"/>
      <c r="I756" s="254">
        <f>G756+H756</f>
        <v>47590</v>
      </c>
      <c r="J756" s="254">
        <v>0</v>
      </c>
      <c r="K756" s="254"/>
      <c r="L756" s="254"/>
      <c r="M756" s="254"/>
      <c r="N756" s="254"/>
      <c r="O756" s="254"/>
    </row>
    <row r="757" spans="2:15" ht="33" hidden="1" customHeight="1" x14ac:dyDescent="0.25">
      <c r="B757" s="206" t="s">
        <v>941</v>
      </c>
      <c r="C757" s="96">
        <v>5</v>
      </c>
      <c r="D757" s="96">
        <v>3</v>
      </c>
      <c r="E757" s="102" t="s">
        <v>942</v>
      </c>
      <c r="F757" s="2"/>
      <c r="G757" s="254"/>
      <c r="H757" s="254"/>
      <c r="I757" s="254"/>
      <c r="J757" s="254"/>
      <c r="K757" s="254"/>
      <c r="L757" s="254"/>
      <c r="M757" s="254"/>
      <c r="N757" s="254"/>
      <c r="O757" s="254"/>
    </row>
    <row r="758" spans="2:15" ht="31.5" hidden="1" x14ac:dyDescent="0.25">
      <c r="B758" s="206" t="s">
        <v>275</v>
      </c>
      <c r="C758" s="96">
        <v>5</v>
      </c>
      <c r="D758" s="96">
        <v>3</v>
      </c>
      <c r="E758" s="102" t="s">
        <v>943</v>
      </c>
      <c r="F758" s="2">
        <v>200</v>
      </c>
      <c r="G758" s="254"/>
      <c r="H758" s="254"/>
      <c r="I758" s="254"/>
      <c r="J758" s="254"/>
      <c r="K758" s="254"/>
      <c r="L758" s="254"/>
      <c r="M758" s="254"/>
      <c r="N758" s="254"/>
      <c r="O758" s="254"/>
    </row>
    <row r="759" spans="2:15" ht="31.5" x14ac:dyDescent="0.25">
      <c r="B759" s="206" t="s">
        <v>910</v>
      </c>
      <c r="C759" s="85" t="s">
        <v>128</v>
      </c>
      <c r="D759" s="20" t="s">
        <v>22</v>
      </c>
      <c r="E759" s="106">
        <v>11</v>
      </c>
      <c r="F759" s="2"/>
      <c r="G759" s="254">
        <f t="shared" ref="G759:O761" si="282">G760</f>
        <v>2176</v>
      </c>
      <c r="H759" s="254">
        <f t="shared" si="282"/>
        <v>0</v>
      </c>
      <c r="I759" s="254">
        <f t="shared" si="282"/>
        <v>2176</v>
      </c>
      <c r="J759" s="254">
        <f t="shared" si="282"/>
        <v>2129</v>
      </c>
      <c r="K759" s="254">
        <f t="shared" si="282"/>
        <v>0</v>
      </c>
      <c r="L759" s="254">
        <f t="shared" si="282"/>
        <v>2129</v>
      </c>
      <c r="M759" s="254">
        <f t="shared" si="282"/>
        <v>2319</v>
      </c>
      <c r="N759" s="254">
        <f t="shared" si="282"/>
        <v>0</v>
      </c>
      <c r="O759" s="254">
        <f t="shared" si="282"/>
        <v>2319</v>
      </c>
    </row>
    <row r="760" spans="2:15" ht="15.75" x14ac:dyDescent="0.25">
      <c r="B760" s="189" t="s">
        <v>476</v>
      </c>
      <c r="C760" s="85" t="s">
        <v>128</v>
      </c>
      <c r="D760" s="20" t="s">
        <v>22</v>
      </c>
      <c r="E760" s="107" t="s">
        <v>477</v>
      </c>
      <c r="F760" s="2"/>
      <c r="G760" s="264">
        <f t="shared" si="282"/>
        <v>2176</v>
      </c>
      <c r="H760" s="264">
        <f t="shared" si="282"/>
        <v>0</v>
      </c>
      <c r="I760" s="264">
        <f t="shared" si="282"/>
        <v>2176</v>
      </c>
      <c r="J760" s="264">
        <f t="shared" si="282"/>
        <v>2129</v>
      </c>
      <c r="K760" s="264">
        <f t="shared" si="282"/>
        <v>0</v>
      </c>
      <c r="L760" s="264">
        <f t="shared" si="282"/>
        <v>2129</v>
      </c>
      <c r="M760" s="264">
        <f t="shared" si="282"/>
        <v>2319</v>
      </c>
      <c r="N760" s="264">
        <f t="shared" si="282"/>
        <v>0</v>
      </c>
      <c r="O760" s="264">
        <f t="shared" si="282"/>
        <v>2319</v>
      </c>
    </row>
    <row r="761" spans="2:15" ht="31.5" x14ac:dyDescent="0.25">
      <c r="B761" s="189" t="s">
        <v>2134</v>
      </c>
      <c r="C761" s="85" t="s">
        <v>128</v>
      </c>
      <c r="D761" s="20" t="s">
        <v>22</v>
      </c>
      <c r="E761" s="107" t="s">
        <v>912</v>
      </c>
      <c r="F761" s="2"/>
      <c r="G761" s="264">
        <f t="shared" si="282"/>
        <v>2176</v>
      </c>
      <c r="H761" s="264">
        <f t="shared" si="282"/>
        <v>0</v>
      </c>
      <c r="I761" s="264">
        <f t="shared" si="282"/>
        <v>2176</v>
      </c>
      <c r="J761" s="264">
        <f t="shared" si="282"/>
        <v>2129</v>
      </c>
      <c r="K761" s="264">
        <f t="shared" si="282"/>
        <v>0</v>
      </c>
      <c r="L761" s="264">
        <f t="shared" si="282"/>
        <v>2129</v>
      </c>
      <c r="M761" s="264">
        <f t="shared" si="282"/>
        <v>2319</v>
      </c>
      <c r="N761" s="264">
        <f t="shared" si="282"/>
        <v>0</v>
      </c>
      <c r="O761" s="264">
        <f t="shared" si="282"/>
        <v>2319</v>
      </c>
    </row>
    <row r="762" spans="2:15" ht="41.25" customHeight="1" x14ac:dyDescent="0.25">
      <c r="B762" s="189" t="s">
        <v>2069</v>
      </c>
      <c r="C762" s="85" t="s">
        <v>128</v>
      </c>
      <c r="D762" s="20" t="s">
        <v>22</v>
      </c>
      <c r="E762" s="107" t="s">
        <v>2068</v>
      </c>
      <c r="F762" s="2">
        <v>500</v>
      </c>
      <c r="G762" s="254">
        <v>2176</v>
      </c>
      <c r="H762" s="254"/>
      <c r="I762" s="254">
        <f>G762+H762</f>
        <v>2176</v>
      </c>
      <c r="J762" s="254">
        <v>2129</v>
      </c>
      <c r="K762" s="254"/>
      <c r="L762" s="254">
        <f>J762+K762</f>
        <v>2129</v>
      </c>
      <c r="M762" s="254">
        <v>2319</v>
      </c>
      <c r="N762" s="254"/>
      <c r="O762" s="254">
        <f>M762+N762</f>
        <v>2319</v>
      </c>
    </row>
    <row r="763" spans="2:15" ht="39.75" customHeight="1" x14ac:dyDescent="0.25">
      <c r="B763" s="213" t="s">
        <v>2224</v>
      </c>
      <c r="C763" s="85" t="s">
        <v>128</v>
      </c>
      <c r="D763" s="20" t="s">
        <v>22</v>
      </c>
      <c r="E763" s="211">
        <v>16</v>
      </c>
      <c r="F763" s="2"/>
      <c r="G763" s="254">
        <f t="shared" ref="G763:O763" si="283">G764+G767</f>
        <v>341398</v>
      </c>
      <c r="H763" s="254">
        <f t="shared" si="283"/>
        <v>0</v>
      </c>
      <c r="I763" s="254">
        <f t="shared" si="283"/>
        <v>341398</v>
      </c>
      <c r="J763" s="254">
        <f t="shared" si="283"/>
        <v>74618</v>
      </c>
      <c r="K763" s="254">
        <f t="shared" si="283"/>
        <v>265401</v>
      </c>
      <c r="L763" s="254">
        <f t="shared" si="283"/>
        <v>340019</v>
      </c>
      <c r="M763" s="254">
        <f t="shared" si="283"/>
        <v>77602</v>
      </c>
      <c r="N763" s="254">
        <f t="shared" si="283"/>
        <v>262417</v>
      </c>
      <c r="O763" s="254">
        <f t="shared" si="283"/>
        <v>340019</v>
      </c>
    </row>
    <row r="764" spans="2:15" ht="40.5" customHeight="1" x14ac:dyDescent="0.25">
      <c r="B764" s="208" t="s">
        <v>2225</v>
      </c>
      <c r="C764" s="85" t="s">
        <v>128</v>
      </c>
      <c r="D764" s="20" t="s">
        <v>22</v>
      </c>
      <c r="E764" s="211" t="s">
        <v>2076</v>
      </c>
      <c r="F764" s="2"/>
      <c r="G764" s="254">
        <f t="shared" ref="G764:O765" si="284">G765</f>
        <v>260784</v>
      </c>
      <c r="H764" s="254">
        <f t="shared" si="284"/>
        <v>0</v>
      </c>
      <c r="I764" s="254">
        <f t="shared" si="284"/>
        <v>260784</v>
      </c>
      <c r="J764" s="254">
        <f t="shared" si="284"/>
        <v>60882</v>
      </c>
      <c r="K764" s="254">
        <f t="shared" si="284"/>
        <v>216176</v>
      </c>
      <c r="L764" s="254">
        <f t="shared" si="284"/>
        <v>277058</v>
      </c>
      <c r="M764" s="254">
        <f t="shared" si="284"/>
        <v>73259</v>
      </c>
      <c r="N764" s="254">
        <f t="shared" si="284"/>
        <v>247938</v>
      </c>
      <c r="O764" s="254">
        <f t="shared" si="284"/>
        <v>321197</v>
      </c>
    </row>
    <row r="765" spans="2:15" ht="56.25" customHeight="1" x14ac:dyDescent="0.25">
      <c r="B765" s="208" t="s">
        <v>2226</v>
      </c>
      <c r="C765" s="85" t="s">
        <v>128</v>
      </c>
      <c r="D765" s="20" t="s">
        <v>22</v>
      </c>
      <c r="E765" s="211" t="s">
        <v>2077</v>
      </c>
      <c r="F765" s="2"/>
      <c r="G765" s="254">
        <f t="shared" si="284"/>
        <v>260784</v>
      </c>
      <c r="H765" s="254">
        <f t="shared" si="284"/>
        <v>0</v>
      </c>
      <c r="I765" s="254">
        <f t="shared" si="284"/>
        <v>260784</v>
      </c>
      <c r="J765" s="254">
        <f t="shared" si="284"/>
        <v>60882</v>
      </c>
      <c r="K765" s="254">
        <f t="shared" si="284"/>
        <v>216176</v>
      </c>
      <c r="L765" s="254">
        <f t="shared" si="284"/>
        <v>277058</v>
      </c>
      <c r="M765" s="254">
        <f t="shared" si="284"/>
        <v>73259</v>
      </c>
      <c r="N765" s="254">
        <f t="shared" si="284"/>
        <v>247938</v>
      </c>
      <c r="O765" s="254">
        <f t="shared" si="284"/>
        <v>321197</v>
      </c>
    </row>
    <row r="766" spans="2:15" ht="31.5" x14ac:dyDescent="0.25">
      <c r="B766" s="208" t="s">
        <v>936</v>
      </c>
      <c r="C766" s="85" t="s">
        <v>128</v>
      </c>
      <c r="D766" s="20" t="s">
        <v>22</v>
      </c>
      <c r="E766" s="211" t="s">
        <v>2078</v>
      </c>
      <c r="F766" s="2">
        <v>500</v>
      </c>
      <c r="G766" s="254">
        <v>260784</v>
      </c>
      <c r="H766" s="254"/>
      <c r="I766" s="254">
        <f>G766+H766</f>
        <v>260784</v>
      </c>
      <c r="J766" s="254">
        <v>60882</v>
      </c>
      <c r="K766" s="254">
        <v>216176</v>
      </c>
      <c r="L766" s="254">
        <f>J766+K766</f>
        <v>277058</v>
      </c>
      <c r="M766" s="254">
        <v>73259</v>
      </c>
      <c r="N766" s="254">
        <v>247938</v>
      </c>
      <c r="O766" s="254">
        <f>M766+N766</f>
        <v>321197</v>
      </c>
    </row>
    <row r="767" spans="2:15" ht="31.5" x14ac:dyDescent="0.25">
      <c r="B767" s="208" t="s">
        <v>2227</v>
      </c>
      <c r="C767" s="85" t="s">
        <v>128</v>
      </c>
      <c r="D767" s="20" t="s">
        <v>22</v>
      </c>
      <c r="E767" s="211" t="s">
        <v>2079</v>
      </c>
      <c r="F767" s="2"/>
      <c r="G767" s="254">
        <f t="shared" ref="G767:O768" si="285">G768</f>
        <v>80614</v>
      </c>
      <c r="H767" s="254">
        <f t="shared" si="285"/>
        <v>0</v>
      </c>
      <c r="I767" s="254">
        <f t="shared" si="285"/>
        <v>80614</v>
      </c>
      <c r="J767" s="254">
        <f t="shared" si="285"/>
        <v>13736</v>
      </c>
      <c r="K767" s="254">
        <f t="shared" si="285"/>
        <v>49225</v>
      </c>
      <c r="L767" s="254">
        <f t="shared" si="285"/>
        <v>62961</v>
      </c>
      <c r="M767" s="254">
        <f t="shared" si="285"/>
        <v>4343</v>
      </c>
      <c r="N767" s="254">
        <f t="shared" si="285"/>
        <v>14479</v>
      </c>
      <c r="O767" s="254">
        <f t="shared" si="285"/>
        <v>18822</v>
      </c>
    </row>
    <row r="768" spans="2:15" ht="47.25" x14ac:dyDescent="0.25">
      <c r="B768" s="208" t="s">
        <v>2228</v>
      </c>
      <c r="C768" s="85" t="s">
        <v>128</v>
      </c>
      <c r="D768" s="20" t="s">
        <v>22</v>
      </c>
      <c r="E768" s="211" t="s">
        <v>2080</v>
      </c>
      <c r="F768" s="2"/>
      <c r="G768" s="254">
        <f t="shared" si="285"/>
        <v>80614</v>
      </c>
      <c r="H768" s="254">
        <f t="shared" si="285"/>
        <v>0</v>
      </c>
      <c r="I768" s="254">
        <f t="shared" si="285"/>
        <v>80614</v>
      </c>
      <c r="J768" s="254">
        <f t="shared" si="285"/>
        <v>13736</v>
      </c>
      <c r="K768" s="254">
        <f t="shared" si="285"/>
        <v>49225</v>
      </c>
      <c r="L768" s="254">
        <f t="shared" si="285"/>
        <v>62961</v>
      </c>
      <c r="M768" s="254">
        <f t="shared" si="285"/>
        <v>4343</v>
      </c>
      <c r="N768" s="254">
        <f t="shared" si="285"/>
        <v>14479</v>
      </c>
      <c r="O768" s="254">
        <f t="shared" si="285"/>
        <v>18822</v>
      </c>
    </row>
    <row r="769" spans="2:15" ht="55.5" customHeight="1" thickBot="1" x14ac:dyDescent="0.3">
      <c r="B769" s="209" t="s">
        <v>936</v>
      </c>
      <c r="C769" s="85" t="s">
        <v>128</v>
      </c>
      <c r="D769" s="20" t="s">
        <v>22</v>
      </c>
      <c r="E769" s="212" t="s">
        <v>2081</v>
      </c>
      <c r="F769" s="2">
        <v>500</v>
      </c>
      <c r="G769" s="254">
        <v>80614</v>
      </c>
      <c r="H769" s="254"/>
      <c r="I769" s="254">
        <f>G769+H769</f>
        <v>80614</v>
      </c>
      <c r="J769" s="254">
        <v>13736</v>
      </c>
      <c r="K769" s="254">
        <v>49225</v>
      </c>
      <c r="L769" s="254">
        <f>J769+K769</f>
        <v>62961</v>
      </c>
      <c r="M769" s="254">
        <v>4343</v>
      </c>
      <c r="N769" s="254">
        <v>14479</v>
      </c>
      <c r="O769" s="254">
        <f>M769+N769</f>
        <v>18822</v>
      </c>
    </row>
    <row r="770" spans="2:15" ht="21.75" customHeight="1" thickBot="1" x14ac:dyDescent="0.3">
      <c r="B770" s="286" t="s">
        <v>944</v>
      </c>
      <c r="C770" s="57" t="s">
        <v>128</v>
      </c>
      <c r="D770" s="59" t="s">
        <v>128</v>
      </c>
      <c r="E770" s="210"/>
      <c r="F770" s="58"/>
      <c r="G770" s="255">
        <f t="shared" ref="G770:O770" si="286">G771+G776</f>
        <v>28308</v>
      </c>
      <c r="H770" s="255">
        <f t="shared" si="286"/>
        <v>7360</v>
      </c>
      <c r="I770" s="255">
        <f t="shared" si="286"/>
        <v>35668</v>
      </c>
      <c r="J770" s="255">
        <f t="shared" si="286"/>
        <v>27013</v>
      </c>
      <c r="K770" s="255">
        <f t="shared" si="286"/>
        <v>8867</v>
      </c>
      <c r="L770" s="255">
        <f t="shared" si="286"/>
        <v>35880</v>
      </c>
      <c r="M770" s="255">
        <f t="shared" si="286"/>
        <v>27096</v>
      </c>
      <c r="N770" s="255">
        <f t="shared" si="286"/>
        <v>8865</v>
      </c>
      <c r="O770" s="255">
        <f t="shared" si="286"/>
        <v>35961</v>
      </c>
    </row>
    <row r="771" spans="2:15" ht="31.5" x14ac:dyDescent="0.25">
      <c r="B771" s="307" t="s">
        <v>80</v>
      </c>
      <c r="C771" s="142" t="s">
        <v>128</v>
      </c>
      <c r="D771" s="139" t="s">
        <v>128</v>
      </c>
      <c r="E771" s="127" t="s">
        <v>81</v>
      </c>
      <c r="F771" s="51"/>
      <c r="G771" s="252">
        <f>G772</f>
        <v>2051</v>
      </c>
      <c r="H771" s="252">
        <f t="shared" ref="H771:I773" si="287">H772</f>
        <v>7360</v>
      </c>
      <c r="I771" s="252">
        <f t="shared" si="287"/>
        <v>9411</v>
      </c>
      <c r="J771" s="252">
        <f t="shared" ref="J771:O771" si="288">J772</f>
        <v>0</v>
      </c>
      <c r="K771" s="252">
        <f t="shared" si="288"/>
        <v>9604</v>
      </c>
      <c r="L771" s="252">
        <f t="shared" si="288"/>
        <v>9604</v>
      </c>
      <c r="M771" s="252">
        <f t="shared" si="288"/>
        <v>0</v>
      </c>
      <c r="N771" s="252">
        <f t="shared" si="288"/>
        <v>9604</v>
      </c>
      <c r="O771" s="252">
        <f t="shared" si="288"/>
        <v>9604</v>
      </c>
    </row>
    <row r="772" spans="2:15" ht="31.5" x14ac:dyDescent="0.25">
      <c r="B772" s="206" t="s">
        <v>945</v>
      </c>
      <c r="C772" s="142" t="s">
        <v>128</v>
      </c>
      <c r="D772" s="139" t="s">
        <v>128</v>
      </c>
      <c r="E772" s="127" t="s">
        <v>946</v>
      </c>
      <c r="F772" s="55"/>
      <c r="G772" s="253">
        <f>G773</f>
        <v>2051</v>
      </c>
      <c r="H772" s="253">
        <f t="shared" si="287"/>
        <v>7360</v>
      </c>
      <c r="I772" s="253">
        <f t="shared" si="287"/>
        <v>9411</v>
      </c>
      <c r="J772" s="253"/>
      <c r="K772" s="253">
        <f t="shared" ref="K772:O773" si="289">K773</f>
        <v>9604</v>
      </c>
      <c r="L772" s="253">
        <f t="shared" si="289"/>
        <v>9604</v>
      </c>
      <c r="M772" s="253">
        <f t="shared" si="289"/>
        <v>0</v>
      </c>
      <c r="N772" s="253">
        <f t="shared" si="289"/>
        <v>9604</v>
      </c>
      <c r="O772" s="253">
        <f t="shared" si="289"/>
        <v>9604</v>
      </c>
    </row>
    <row r="773" spans="2:15" ht="31.5" x14ac:dyDescent="0.25">
      <c r="B773" s="206" t="s">
        <v>2229</v>
      </c>
      <c r="C773" s="142" t="s">
        <v>128</v>
      </c>
      <c r="D773" s="139" t="s">
        <v>128</v>
      </c>
      <c r="E773" s="127" t="s">
        <v>947</v>
      </c>
      <c r="F773" s="55"/>
      <c r="G773" s="253">
        <f>G774</f>
        <v>2051</v>
      </c>
      <c r="H773" s="253">
        <f t="shared" si="287"/>
        <v>7360</v>
      </c>
      <c r="I773" s="253">
        <f t="shared" si="287"/>
        <v>9411</v>
      </c>
      <c r="J773" s="253"/>
      <c r="K773" s="253">
        <f>K774+K775</f>
        <v>9604</v>
      </c>
      <c r="L773" s="253">
        <f>L774+L775</f>
        <v>9604</v>
      </c>
      <c r="M773" s="253">
        <f t="shared" si="289"/>
        <v>0</v>
      </c>
      <c r="N773" s="253">
        <f>N774+N775</f>
        <v>9604</v>
      </c>
      <c r="O773" s="253">
        <f>O774+O775</f>
        <v>9604</v>
      </c>
    </row>
    <row r="774" spans="2:15" ht="31.5" x14ac:dyDescent="0.25">
      <c r="B774" s="206" t="s">
        <v>948</v>
      </c>
      <c r="C774" s="142" t="s">
        <v>128</v>
      </c>
      <c r="D774" s="139" t="s">
        <v>128</v>
      </c>
      <c r="E774" s="127" t="s">
        <v>949</v>
      </c>
      <c r="F774" s="56" t="s">
        <v>47</v>
      </c>
      <c r="G774" s="253">
        <v>2051</v>
      </c>
      <c r="H774" s="253">
        <v>7360</v>
      </c>
      <c r="I774" s="253">
        <f>G774+H774</f>
        <v>9411</v>
      </c>
      <c r="J774" s="253">
        <v>0</v>
      </c>
      <c r="K774" s="253"/>
      <c r="L774" s="253"/>
      <c r="M774" s="253"/>
      <c r="N774" s="253"/>
      <c r="O774" s="253"/>
    </row>
    <row r="775" spans="2:15" ht="31.5" x14ac:dyDescent="0.25">
      <c r="B775" s="206" t="s">
        <v>2147</v>
      </c>
      <c r="C775" s="142" t="s">
        <v>128</v>
      </c>
      <c r="D775" s="139" t="s">
        <v>128</v>
      </c>
      <c r="E775" s="127" t="s">
        <v>949</v>
      </c>
      <c r="F775" s="56" t="s">
        <v>35</v>
      </c>
      <c r="G775" s="253"/>
      <c r="H775" s="253"/>
      <c r="I775" s="253"/>
      <c r="J775" s="253"/>
      <c r="K775" s="253">
        <v>9604</v>
      </c>
      <c r="L775" s="253">
        <f>J775+K775</f>
        <v>9604</v>
      </c>
      <c r="M775" s="253"/>
      <c r="N775" s="253">
        <v>9604</v>
      </c>
      <c r="O775" s="253">
        <f>M775+N775</f>
        <v>9604</v>
      </c>
    </row>
    <row r="776" spans="2:15" ht="18.75" customHeight="1" x14ac:dyDescent="0.25">
      <c r="B776" s="208" t="s">
        <v>59</v>
      </c>
      <c r="C776" s="142" t="s">
        <v>128</v>
      </c>
      <c r="D776" s="139" t="s">
        <v>128</v>
      </c>
      <c r="E776" s="127" t="s">
        <v>82</v>
      </c>
      <c r="F776" s="55"/>
      <c r="G776" s="254">
        <f t="shared" ref="G776:O776" si="290">G777</f>
        <v>26257</v>
      </c>
      <c r="H776" s="254">
        <f t="shared" si="290"/>
        <v>0</v>
      </c>
      <c r="I776" s="254">
        <f t="shared" si="290"/>
        <v>26257</v>
      </c>
      <c r="J776" s="254">
        <f t="shared" si="290"/>
        <v>27013</v>
      </c>
      <c r="K776" s="254">
        <f t="shared" si="290"/>
        <v>-737</v>
      </c>
      <c r="L776" s="254">
        <f t="shared" si="290"/>
        <v>26276</v>
      </c>
      <c r="M776" s="254">
        <f t="shared" si="290"/>
        <v>27096</v>
      </c>
      <c r="N776" s="254">
        <f t="shared" si="290"/>
        <v>-739</v>
      </c>
      <c r="O776" s="254">
        <f t="shared" si="290"/>
        <v>26357</v>
      </c>
    </row>
    <row r="777" spans="2:15" ht="35.25" customHeight="1" x14ac:dyDescent="0.25">
      <c r="B777" s="208" t="s">
        <v>51</v>
      </c>
      <c r="C777" s="142" t="s">
        <v>128</v>
      </c>
      <c r="D777" s="139" t="s">
        <v>128</v>
      </c>
      <c r="E777" s="127" t="s">
        <v>83</v>
      </c>
      <c r="F777" s="55"/>
      <c r="G777" s="254">
        <f t="shared" ref="G777:O777" si="291">G778+G779+G780</f>
        <v>26257</v>
      </c>
      <c r="H777" s="254">
        <f t="shared" si="291"/>
        <v>0</v>
      </c>
      <c r="I777" s="254">
        <f t="shared" si="291"/>
        <v>26257</v>
      </c>
      <c r="J777" s="254">
        <f t="shared" si="291"/>
        <v>27013</v>
      </c>
      <c r="K777" s="254">
        <f t="shared" si="291"/>
        <v>-737</v>
      </c>
      <c r="L777" s="254">
        <f t="shared" si="291"/>
        <v>26276</v>
      </c>
      <c r="M777" s="254">
        <f t="shared" si="291"/>
        <v>27096</v>
      </c>
      <c r="N777" s="254">
        <f t="shared" si="291"/>
        <v>-739</v>
      </c>
      <c r="O777" s="254">
        <f t="shared" si="291"/>
        <v>26357</v>
      </c>
    </row>
    <row r="778" spans="2:15" ht="63" x14ac:dyDescent="0.25">
      <c r="B778" s="208" t="s">
        <v>31</v>
      </c>
      <c r="C778" s="142" t="s">
        <v>128</v>
      </c>
      <c r="D778" s="139" t="s">
        <v>128</v>
      </c>
      <c r="E778" s="127" t="s">
        <v>84</v>
      </c>
      <c r="F778" s="56" t="s">
        <v>19</v>
      </c>
      <c r="G778" s="254">
        <v>24026</v>
      </c>
      <c r="H778" s="254"/>
      <c r="I778" s="254">
        <f>G778+H778</f>
        <v>24026</v>
      </c>
      <c r="J778" s="254">
        <v>24782</v>
      </c>
      <c r="K778" s="254">
        <v>-737</v>
      </c>
      <c r="L778" s="254">
        <f>J778+K778</f>
        <v>24045</v>
      </c>
      <c r="M778" s="254">
        <v>24865</v>
      </c>
      <c r="N778" s="254">
        <v>-739</v>
      </c>
      <c r="O778" s="254">
        <f>M778+N778</f>
        <v>24126</v>
      </c>
    </row>
    <row r="779" spans="2:15" ht="47.25" x14ac:dyDescent="0.25">
      <c r="B779" s="208" t="s">
        <v>33</v>
      </c>
      <c r="C779" s="142" t="s">
        <v>128</v>
      </c>
      <c r="D779" s="139" t="s">
        <v>128</v>
      </c>
      <c r="E779" s="127" t="s">
        <v>84</v>
      </c>
      <c r="F779" s="56" t="s">
        <v>30</v>
      </c>
      <c r="G779" s="254">
        <v>2228</v>
      </c>
      <c r="H779" s="254"/>
      <c r="I779" s="254">
        <f>G779+H779</f>
        <v>2228</v>
      </c>
      <c r="J779" s="254">
        <v>2228</v>
      </c>
      <c r="K779" s="254"/>
      <c r="L779" s="254">
        <f>J779+K779</f>
        <v>2228</v>
      </c>
      <c r="M779" s="254">
        <v>2228</v>
      </c>
      <c r="N779" s="254"/>
      <c r="O779" s="254">
        <f>M779+N779</f>
        <v>2228</v>
      </c>
    </row>
    <row r="780" spans="2:15" ht="32.25" thickBot="1" x14ac:dyDescent="0.3">
      <c r="B780" s="208" t="s">
        <v>34</v>
      </c>
      <c r="C780" s="139" t="s">
        <v>128</v>
      </c>
      <c r="D780" s="139" t="s">
        <v>128</v>
      </c>
      <c r="E780" s="127" t="s">
        <v>84</v>
      </c>
      <c r="F780" s="56" t="s">
        <v>35</v>
      </c>
      <c r="G780" s="254">
        <v>3</v>
      </c>
      <c r="H780" s="254"/>
      <c r="I780" s="254">
        <f>G780+H780</f>
        <v>3</v>
      </c>
      <c r="J780" s="254">
        <v>3</v>
      </c>
      <c r="K780" s="254"/>
      <c r="L780" s="254">
        <f>J780+K780</f>
        <v>3</v>
      </c>
      <c r="M780" s="254">
        <v>3</v>
      </c>
      <c r="N780" s="254"/>
      <c r="O780" s="254">
        <f>M780+N780</f>
        <v>3</v>
      </c>
    </row>
    <row r="781" spans="2:15" ht="15.75" hidden="1" x14ac:dyDescent="0.25">
      <c r="B781" s="189" t="s">
        <v>11</v>
      </c>
      <c r="C781" s="139" t="s">
        <v>128</v>
      </c>
      <c r="D781" s="139" t="s">
        <v>128</v>
      </c>
      <c r="E781" s="127" t="s">
        <v>14</v>
      </c>
      <c r="F781" s="55"/>
      <c r="G781" s="254"/>
      <c r="H781" s="254"/>
      <c r="I781" s="254"/>
      <c r="J781" s="254"/>
      <c r="K781" s="254"/>
      <c r="L781" s="254"/>
      <c r="M781" s="254"/>
      <c r="N781" s="254"/>
      <c r="O781" s="254"/>
    </row>
    <row r="782" spans="2:15" ht="15.75" hidden="1" x14ac:dyDescent="0.25">
      <c r="B782" s="189" t="s">
        <v>190</v>
      </c>
      <c r="C782" s="139" t="s">
        <v>128</v>
      </c>
      <c r="D782" s="139" t="s">
        <v>128</v>
      </c>
      <c r="E782" s="127" t="s">
        <v>16</v>
      </c>
      <c r="F782" s="55"/>
      <c r="G782" s="254"/>
      <c r="H782" s="254"/>
      <c r="I782" s="254"/>
      <c r="J782" s="254"/>
      <c r="K782" s="254"/>
      <c r="L782" s="254"/>
      <c r="M782" s="254"/>
      <c r="N782" s="254"/>
      <c r="O782" s="254"/>
    </row>
    <row r="783" spans="2:15" ht="63" hidden="1" x14ac:dyDescent="0.25">
      <c r="B783" s="189" t="s">
        <v>120</v>
      </c>
      <c r="C783" s="139" t="s">
        <v>128</v>
      </c>
      <c r="D783" s="139" t="s">
        <v>128</v>
      </c>
      <c r="E783" s="127" t="s">
        <v>29</v>
      </c>
      <c r="F783" s="248" t="s">
        <v>19</v>
      </c>
      <c r="G783" s="254"/>
      <c r="H783" s="254"/>
      <c r="I783" s="254"/>
      <c r="J783" s="254"/>
      <c r="K783" s="254"/>
      <c r="L783" s="254"/>
      <c r="M783" s="254"/>
      <c r="N783" s="254"/>
      <c r="O783" s="254"/>
    </row>
    <row r="784" spans="2:15" ht="16.5" thickBot="1" x14ac:dyDescent="0.3">
      <c r="B784" s="284" t="s">
        <v>950</v>
      </c>
      <c r="C784" s="13" t="s">
        <v>623</v>
      </c>
      <c r="D784" s="17"/>
      <c r="E784" s="14"/>
      <c r="F784" s="16"/>
      <c r="G784" s="251">
        <f t="shared" ref="G784:O784" si="292">G785+G801</f>
        <v>118787</v>
      </c>
      <c r="H784" s="251">
        <f t="shared" si="292"/>
        <v>17121</v>
      </c>
      <c r="I784" s="251">
        <f t="shared" si="292"/>
        <v>135908</v>
      </c>
      <c r="J784" s="251">
        <f t="shared" si="292"/>
        <v>107753</v>
      </c>
      <c r="K784" s="251">
        <f t="shared" si="292"/>
        <v>-2344</v>
      </c>
      <c r="L784" s="251">
        <f t="shared" si="292"/>
        <v>105409</v>
      </c>
      <c r="M784" s="251">
        <f t="shared" si="292"/>
        <v>104593</v>
      </c>
      <c r="N784" s="251">
        <f t="shared" si="292"/>
        <v>-2364</v>
      </c>
      <c r="O784" s="251">
        <f t="shared" si="292"/>
        <v>102229</v>
      </c>
    </row>
    <row r="785" spans="2:15" ht="18.75" customHeight="1" thickBot="1" x14ac:dyDescent="0.3">
      <c r="B785" s="284" t="s">
        <v>951</v>
      </c>
      <c r="C785" s="13" t="s">
        <v>623</v>
      </c>
      <c r="D785" s="15" t="s">
        <v>21</v>
      </c>
      <c r="E785" s="14"/>
      <c r="F785" s="16"/>
      <c r="G785" s="251">
        <f t="shared" ref="G785:O785" si="293">G786</f>
        <v>13131</v>
      </c>
      <c r="H785" s="251">
        <f t="shared" si="293"/>
        <v>0</v>
      </c>
      <c r="I785" s="251">
        <f t="shared" si="293"/>
        <v>13131</v>
      </c>
      <c r="J785" s="251">
        <f t="shared" si="293"/>
        <v>13379</v>
      </c>
      <c r="K785" s="251">
        <f t="shared" si="293"/>
        <v>0</v>
      </c>
      <c r="L785" s="251">
        <f t="shared" si="293"/>
        <v>13379</v>
      </c>
      <c r="M785" s="251">
        <f t="shared" si="293"/>
        <v>13602</v>
      </c>
      <c r="N785" s="251">
        <f t="shared" si="293"/>
        <v>0</v>
      </c>
      <c r="O785" s="251">
        <f t="shared" si="293"/>
        <v>13602</v>
      </c>
    </row>
    <row r="786" spans="2:15" ht="31.5" x14ac:dyDescent="0.25">
      <c r="B786" s="206" t="s">
        <v>608</v>
      </c>
      <c r="C786" s="46" t="s">
        <v>623</v>
      </c>
      <c r="D786" s="9" t="s">
        <v>21</v>
      </c>
      <c r="E786" s="108">
        <v>12</v>
      </c>
      <c r="F786" s="90"/>
      <c r="G786" s="265">
        <f t="shared" ref="G786:O786" si="294">G787+G795</f>
        <v>13131</v>
      </c>
      <c r="H786" s="265">
        <f t="shared" si="294"/>
        <v>0</v>
      </c>
      <c r="I786" s="265">
        <f t="shared" si="294"/>
        <v>13131</v>
      </c>
      <c r="J786" s="265">
        <f t="shared" si="294"/>
        <v>13379</v>
      </c>
      <c r="K786" s="265">
        <f t="shared" si="294"/>
        <v>0</v>
      </c>
      <c r="L786" s="265">
        <f t="shared" si="294"/>
        <v>13379</v>
      </c>
      <c r="M786" s="265">
        <f t="shared" si="294"/>
        <v>13602</v>
      </c>
      <c r="N786" s="265">
        <f t="shared" si="294"/>
        <v>0</v>
      </c>
      <c r="O786" s="265">
        <f t="shared" si="294"/>
        <v>13602</v>
      </c>
    </row>
    <row r="787" spans="2:15" ht="40.5" customHeight="1" x14ac:dyDescent="0.25">
      <c r="B787" s="206" t="s">
        <v>952</v>
      </c>
      <c r="C787" s="42" t="s">
        <v>623</v>
      </c>
      <c r="D787" s="3" t="s">
        <v>21</v>
      </c>
      <c r="E787" s="110" t="s">
        <v>953</v>
      </c>
      <c r="F787" s="111"/>
      <c r="G787" s="278">
        <f t="shared" ref="G787:O787" si="295">G788+G793</f>
        <v>3970</v>
      </c>
      <c r="H787" s="278">
        <f t="shared" si="295"/>
        <v>0</v>
      </c>
      <c r="I787" s="278">
        <f t="shared" si="295"/>
        <v>3970</v>
      </c>
      <c r="J787" s="278">
        <f t="shared" si="295"/>
        <v>3970</v>
      </c>
      <c r="K787" s="278">
        <f t="shared" si="295"/>
        <v>0</v>
      </c>
      <c r="L787" s="278">
        <f t="shared" si="295"/>
        <v>3970</v>
      </c>
      <c r="M787" s="278">
        <f t="shared" si="295"/>
        <v>3970</v>
      </c>
      <c r="N787" s="278">
        <f t="shared" si="295"/>
        <v>0</v>
      </c>
      <c r="O787" s="278">
        <f t="shared" si="295"/>
        <v>3970</v>
      </c>
    </row>
    <row r="788" spans="2:15" ht="15.75" x14ac:dyDescent="0.25">
      <c r="B788" s="206" t="s">
        <v>954</v>
      </c>
      <c r="C788" s="42" t="s">
        <v>623</v>
      </c>
      <c r="D788" s="3" t="s">
        <v>21</v>
      </c>
      <c r="E788" s="110" t="s">
        <v>955</v>
      </c>
      <c r="F788" s="111"/>
      <c r="G788" s="254">
        <f t="shared" ref="G788:O788" si="296">G789</f>
        <v>2325</v>
      </c>
      <c r="H788" s="254">
        <f t="shared" si="296"/>
        <v>0</v>
      </c>
      <c r="I788" s="254">
        <f t="shared" si="296"/>
        <v>2325</v>
      </c>
      <c r="J788" s="254">
        <f t="shared" si="296"/>
        <v>370</v>
      </c>
      <c r="K788" s="254">
        <f t="shared" si="296"/>
        <v>0</v>
      </c>
      <c r="L788" s="254">
        <f t="shared" si="296"/>
        <v>370</v>
      </c>
      <c r="M788" s="254">
        <f t="shared" si="296"/>
        <v>370</v>
      </c>
      <c r="N788" s="254">
        <f t="shared" si="296"/>
        <v>0</v>
      </c>
      <c r="O788" s="254">
        <f t="shared" si="296"/>
        <v>370</v>
      </c>
    </row>
    <row r="789" spans="2:15" ht="31.5" x14ac:dyDescent="0.25">
      <c r="B789" s="189" t="s">
        <v>275</v>
      </c>
      <c r="C789" s="42" t="s">
        <v>623</v>
      </c>
      <c r="D789" s="3" t="s">
        <v>21</v>
      </c>
      <c r="E789" s="102" t="s">
        <v>956</v>
      </c>
      <c r="F789" s="4">
        <v>200</v>
      </c>
      <c r="G789" s="254">
        <v>2325</v>
      </c>
      <c r="H789" s="254"/>
      <c r="I789" s="254">
        <f>G789+H789</f>
        <v>2325</v>
      </c>
      <c r="J789" s="254">
        <v>370</v>
      </c>
      <c r="K789" s="254"/>
      <c r="L789" s="254">
        <f>J789+K789</f>
        <v>370</v>
      </c>
      <c r="M789" s="254">
        <v>370</v>
      </c>
      <c r="N789" s="254"/>
      <c r="O789" s="254">
        <f>M789+N789</f>
        <v>370</v>
      </c>
    </row>
    <row r="790" spans="2:15" ht="15.75" hidden="1" x14ac:dyDescent="0.25">
      <c r="B790" s="206"/>
      <c r="C790" s="41"/>
      <c r="D790" s="2"/>
      <c r="E790" s="158"/>
      <c r="F790" s="4"/>
      <c r="G790" s="254"/>
      <c r="H790" s="254"/>
      <c r="I790" s="254"/>
      <c r="J790" s="254"/>
      <c r="K790" s="254"/>
      <c r="L790" s="254"/>
      <c r="M790" s="254"/>
      <c r="N790" s="254"/>
      <c r="O790" s="254"/>
    </row>
    <row r="791" spans="2:15" ht="63" hidden="1" x14ac:dyDescent="0.25">
      <c r="B791" s="206" t="s">
        <v>957</v>
      </c>
      <c r="C791" s="42" t="s">
        <v>623</v>
      </c>
      <c r="D791" s="3" t="s">
        <v>21</v>
      </c>
      <c r="E791" s="3" t="s">
        <v>958</v>
      </c>
      <c r="F791" s="4"/>
      <c r="G791" s="254">
        <f t="shared" ref="G791:O791" si="297">G792</f>
        <v>0</v>
      </c>
      <c r="H791" s="254">
        <f t="shared" si="297"/>
        <v>0</v>
      </c>
      <c r="I791" s="254">
        <f t="shared" si="297"/>
        <v>0</v>
      </c>
      <c r="J791" s="254">
        <f t="shared" si="297"/>
        <v>0</v>
      </c>
      <c r="K791" s="254">
        <f t="shared" si="297"/>
        <v>0</v>
      </c>
      <c r="L791" s="254">
        <f t="shared" si="297"/>
        <v>0</v>
      </c>
      <c r="M791" s="254">
        <f t="shared" si="297"/>
        <v>0</v>
      </c>
      <c r="N791" s="254">
        <f t="shared" si="297"/>
        <v>0</v>
      </c>
      <c r="O791" s="254">
        <f t="shared" si="297"/>
        <v>0</v>
      </c>
    </row>
    <row r="792" spans="2:15" ht="15.75" hidden="1" x14ac:dyDescent="0.25">
      <c r="B792" s="206" t="s">
        <v>959</v>
      </c>
      <c r="C792" s="42" t="s">
        <v>623</v>
      </c>
      <c r="D792" s="3" t="s">
        <v>21</v>
      </c>
      <c r="E792" s="3" t="s">
        <v>958</v>
      </c>
      <c r="F792" s="4">
        <v>500</v>
      </c>
      <c r="G792" s="254"/>
      <c r="H792" s="254"/>
      <c r="I792" s="254"/>
      <c r="J792" s="254"/>
      <c r="K792" s="254"/>
      <c r="L792" s="254"/>
      <c r="M792" s="254"/>
      <c r="N792" s="254"/>
      <c r="O792" s="254"/>
    </row>
    <row r="793" spans="2:15" s="32" customFormat="1" ht="47.25" x14ac:dyDescent="0.25">
      <c r="B793" s="189" t="s">
        <v>960</v>
      </c>
      <c r="C793" s="42" t="s">
        <v>623</v>
      </c>
      <c r="D793" s="3" t="s">
        <v>21</v>
      </c>
      <c r="E793" s="102" t="s">
        <v>961</v>
      </c>
      <c r="F793" s="4"/>
      <c r="G793" s="254">
        <f t="shared" ref="G793:O793" si="298">G794</f>
        <v>1645</v>
      </c>
      <c r="H793" s="254">
        <f t="shared" si="298"/>
        <v>0</v>
      </c>
      <c r="I793" s="254">
        <f t="shared" si="298"/>
        <v>1645</v>
      </c>
      <c r="J793" s="254">
        <f t="shared" si="298"/>
        <v>3600</v>
      </c>
      <c r="K793" s="254">
        <f t="shared" si="298"/>
        <v>0</v>
      </c>
      <c r="L793" s="254">
        <f t="shared" si="298"/>
        <v>3600</v>
      </c>
      <c r="M793" s="254">
        <f t="shared" si="298"/>
        <v>3600</v>
      </c>
      <c r="N793" s="254">
        <f t="shared" si="298"/>
        <v>0</v>
      </c>
      <c r="O793" s="254">
        <f t="shared" si="298"/>
        <v>3600</v>
      </c>
    </row>
    <row r="794" spans="2:15" s="32" customFormat="1" ht="71.25" customHeight="1" x14ac:dyDescent="0.25">
      <c r="B794" s="189" t="s">
        <v>962</v>
      </c>
      <c r="C794" s="42" t="s">
        <v>623</v>
      </c>
      <c r="D794" s="3" t="s">
        <v>21</v>
      </c>
      <c r="E794" s="102" t="s">
        <v>963</v>
      </c>
      <c r="F794" s="4">
        <v>500</v>
      </c>
      <c r="G794" s="254">
        <v>1645</v>
      </c>
      <c r="H794" s="254"/>
      <c r="I794" s="254">
        <f>G794+H794</f>
        <v>1645</v>
      </c>
      <c r="J794" s="254">
        <v>3600</v>
      </c>
      <c r="K794" s="254"/>
      <c r="L794" s="254">
        <f>J794+K794</f>
        <v>3600</v>
      </c>
      <c r="M794" s="254">
        <v>3600</v>
      </c>
      <c r="N794" s="254"/>
      <c r="O794" s="254">
        <f>M794+N794</f>
        <v>3600</v>
      </c>
    </row>
    <row r="795" spans="2:15" s="32" customFormat="1" ht="21" customHeight="1" x14ac:dyDescent="0.25">
      <c r="B795" s="189" t="s">
        <v>964</v>
      </c>
      <c r="C795" s="85" t="s">
        <v>143</v>
      </c>
      <c r="D795" s="20" t="s">
        <v>22</v>
      </c>
      <c r="E795" s="107" t="s">
        <v>965</v>
      </c>
      <c r="F795" s="2"/>
      <c r="G795" s="264">
        <f t="shared" ref="G795:O795" si="299">G799+G796</f>
        <v>9161</v>
      </c>
      <c r="H795" s="264">
        <f t="shared" si="299"/>
        <v>0</v>
      </c>
      <c r="I795" s="264">
        <f t="shared" si="299"/>
        <v>9161</v>
      </c>
      <c r="J795" s="264">
        <f t="shared" si="299"/>
        <v>9409</v>
      </c>
      <c r="K795" s="264">
        <f t="shared" si="299"/>
        <v>0</v>
      </c>
      <c r="L795" s="264">
        <f t="shared" si="299"/>
        <v>9409</v>
      </c>
      <c r="M795" s="264">
        <f t="shared" si="299"/>
        <v>9632</v>
      </c>
      <c r="N795" s="264">
        <f t="shared" si="299"/>
        <v>0</v>
      </c>
      <c r="O795" s="264">
        <f t="shared" si="299"/>
        <v>9632</v>
      </c>
    </row>
    <row r="796" spans="2:15" s="32" customFormat="1" ht="110.25" x14ac:dyDescent="0.25">
      <c r="B796" s="208" t="s">
        <v>966</v>
      </c>
      <c r="C796" s="85" t="s">
        <v>143</v>
      </c>
      <c r="D796" s="20" t="s">
        <v>22</v>
      </c>
      <c r="E796" s="107" t="s">
        <v>967</v>
      </c>
      <c r="F796" s="103"/>
      <c r="G796" s="264">
        <f t="shared" ref="G796:O796" si="300">G797+G798</f>
        <v>9024</v>
      </c>
      <c r="H796" s="264">
        <f t="shared" si="300"/>
        <v>0</v>
      </c>
      <c r="I796" s="264">
        <f t="shared" si="300"/>
        <v>9024</v>
      </c>
      <c r="J796" s="264">
        <f t="shared" si="300"/>
        <v>9268</v>
      </c>
      <c r="K796" s="264">
        <f t="shared" si="300"/>
        <v>0</v>
      </c>
      <c r="L796" s="264">
        <f t="shared" si="300"/>
        <v>9268</v>
      </c>
      <c r="M796" s="264">
        <f t="shared" si="300"/>
        <v>9491</v>
      </c>
      <c r="N796" s="264">
        <f t="shared" si="300"/>
        <v>0</v>
      </c>
      <c r="O796" s="264">
        <f t="shared" si="300"/>
        <v>9491</v>
      </c>
    </row>
    <row r="797" spans="2:15" s="32" customFormat="1" ht="126" x14ac:dyDescent="0.25">
      <c r="B797" s="208" t="s">
        <v>968</v>
      </c>
      <c r="C797" s="85" t="s">
        <v>143</v>
      </c>
      <c r="D797" s="20" t="s">
        <v>22</v>
      </c>
      <c r="E797" s="107" t="s">
        <v>969</v>
      </c>
      <c r="F797" s="2">
        <v>100</v>
      </c>
      <c r="G797" s="254">
        <v>7788</v>
      </c>
      <c r="H797" s="254"/>
      <c r="I797" s="254">
        <f>G797+H797</f>
        <v>7788</v>
      </c>
      <c r="J797" s="254">
        <v>8108</v>
      </c>
      <c r="K797" s="254"/>
      <c r="L797" s="254">
        <f>J797+K797</f>
        <v>8108</v>
      </c>
      <c r="M797" s="254">
        <v>8432</v>
      </c>
      <c r="N797" s="254"/>
      <c r="O797" s="254">
        <f>M797+N797</f>
        <v>8432</v>
      </c>
    </row>
    <row r="798" spans="2:15" s="32" customFormat="1" ht="94.5" x14ac:dyDescent="0.25">
      <c r="B798" s="208" t="s">
        <v>970</v>
      </c>
      <c r="C798" s="85" t="s">
        <v>143</v>
      </c>
      <c r="D798" s="20" t="s">
        <v>22</v>
      </c>
      <c r="E798" s="107" t="s">
        <v>969</v>
      </c>
      <c r="F798" s="2">
        <v>200</v>
      </c>
      <c r="G798" s="254">
        <v>1236</v>
      </c>
      <c r="H798" s="254"/>
      <c r="I798" s="254">
        <f>G798+H798</f>
        <v>1236</v>
      </c>
      <c r="J798" s="254">
        <v>1160</v>
      </c>
      <c r="K798" s="254"/>
      <c r="L798" s="254">
        <f>J798+K798</f>
        <v>1160</v>
      </c>
      <c r="M798" s="254">
        <v>1059</v>
      </c>
      <c r="N798" s="254"/>
      <c r="O798" s="254">
        <f>M798+N798</f>
        <v>1059</v>
      </c>
    </row>
    <row r="799" spans="2:15" s="32" customFormat="1" ht="47.25" x14ac:dyDescent="0.25">
      <c r="B799" s="189" t="s">
        <v>971</v>
      </c>
      <c r="C799" s="85" t="s">
        <v>143</v>
      </c>
      <c r="D799" s="20" t="s">
        <v>22</v>
      </c>
      <c r="E799" s="117" t="s">
        <v>972</v>
      </c>
      <c r="F799" s="28"/>
      <c r="G799" s="264">
        <f t="shared" ref="G799:O799" si="301">G800</f>
        <v>137</v>
      </c>
      <c r="H799" s="264">
        <f t="shared" si="301"/>
        <v>0</v>
      </c>
      <c r="I799" s="264">
        <f t="shared" si="301"/>
        <v>137</v>
      </c>
      <c r="J799" s="264">
        <f t="shared" si="301"/>
        <v>141</v>
      </c>
      <c r="K799" s="264">
        <f t="shared" si="301"/>
        <v>0</v>
      </c>
      <c r="L799" s="264">
        <f t="shared" si="301"/>
        <v>141</v>
      </c>
      <c r="M799" s="264">
        <f t="shared" si="301"/>
        <v>141</v>
      </c>
      <c r="N799" s="264">
        <f t="shared" si="301"/>
        <v>0</v>
      </c>
      <c r="O799" s="264">
        <f t="shared" si="301"/>
        <v>141</v>
      </c>
    </row>
    <row r="800" spans="2:15" s="32" customFormat="1" ht="109.5" customHeight="1" thickBot="1" x14ac:dyDescent="0.3">
      <c r="B800" s="189" t="s">
        <v>973</v>
      </c>
      <c r="C800" s="85" t="s">
        <v>143</v>
      </c>
      <c r="D800" s="20" t="s">
        <v>22</v>
      </c>
      <c r="E800" s="102" t="s">
        <v>974</v>
      </c>
      <c r="F800" s="2">
        <v>200</v>
      </c>
      <c r="G800" s="254">
        <v>137</v>
      </c>
      <c r="H800" s="254"/>
      <c r="I800" s="254">
        <f>G800+H800</f>
        <v>137</v>
      </c>
      <c r="J800" s="254">
        <v>141</v>
      </c>
      <c r="K800" s="254"/>
      <c r="L800" s="254">
        <f>J800+K800</f>
        <v>141</v>
      </c>
      <c r="M800" s="254">
        <v>141</v>
      </c>
      <c r="N800" s="254"/>
      <c r="O800" s="254">
        <f>M800+N800</f>
        <v>141</v>
      </c>
    </row>
    <row r="801" spans="2:15" ht="16.5" thickBot="1" x14ac:dyDescent="0.3">
      <c r="B801" s="284" t="s">
        <v>975</v>
      </c>
      <c r="C801" s="13" t="s">
        <v>623</v>
      </c>
      <c r="D801" s="15" t="s">
        <v>328</v>
      </c>
      <c r="E801" s="14"/>
      <c r="F801" s="16"/>
      <c r="G801" s="251">
        <f t="shared" ref="G801:O801" si="302">G802</f>
        <v>105656</v>
      </c>
      <c r="H801" s="251">
        <f t="shared" si="302"/>
        <v>17121</v>
      </c>
      <c r="I801" s="251">
        <f t="shared" si="302"/>
        <v>122777</v>
      </c>
      <c r="J801" s="251">
        <f t="shared" si="302"/>
        <v>94374</v>
      </c>
      <c r="K801" s="251">
        <f t="shared" si="302"/>
        <v>-2344</v>
      </c>
      <c r="L801" s="251">
        <f t="shared" si="302"/>
        <v>92030</v>
      </c>
      <c r="M801" s="251">
        <f t="shared" si="302"/>
        <v>90991</v>
      </c>
      <c r="N801" s="251">
        <f t="shared" si="302"/>
        <v>-2364</v>
      </c>
      <c r="O801" s="251">
        <f t="shared" si="302"/>
        <v>88627</v>
      </c>
    </row>
    <row r="802" spans="2:15" ht="48" customHeight="1" x14ac:dyDescent="0.25">
      <c r="B802" s="208" t="s">
        <v>608</v>
      </c>
      <c r="C802" s="140" t="s">
        <v>143</v>
      </c>
      <c r="D802" s="139" t="s">
        <v>128</v>
      </c>
      <c r="E802" s="127" t="s">
        <v>745</v>
      </c>
      <c r="F802" s="55"/>
      <c r="G802" s="253">
        <f>G806</f>
        <v>105656</v>
      </c>
      <c r="H802" s="253">
        <f>H806+H803</f>
        <v>17121</v>
      </c>
      <c r="I802" s="253">
        <f>I806+I803</f>
        <v>122777</v>
      </c>
      <c r="J802" s="253">
        <f t="shared" ref="J802:O802" si="303">J806</f>
        <v>94374</v>
      </c>
      <c r="K802" s="253">
        <f t="shared" si="303"/>
        <v>-2344</v>
      </c>
      <c r="L802" s="253">
        <f t="shared" si="303"/>
        <v>92030</v>
      </c>
      <c r="M802" s="253">
        <f t="shared" si="303"/>
        <v>90991</v>
      </c>
      <c r="N802" s="253">
        <f t="shared" si="303"/>
        <v>-2364</v>
      </c>
      <c r="O802" s="253">
        <f t="shared" si="303"/>
        <v>88627</v>
      </c>
    </row>
    <row r="803" spans="2:15" ht="25.5" customHeight="1" x14ac:dyDescent="0.25">
      <c r="B803" s="208" t="s">
        <v>952</v>
      </c>
      <c r="C803" s="139" t="s">
        <v>143</v>
      </c>
      <c r="D803" s="139" t="s">
        <v>128</v>
      </c>
      <c r="E803" s="127" t="s">
        <v>953</v>
      </c>
      <c r="F803" s="248"/>
      <c r="G803" s="253"/>
      <c r="H803" s="253">
        <f>H804</f>
        <v>17121</v>
      </c>
      <c r="I803" s="253">
        <f>I804</f>
        <v>17121</v>
      </c>
      <c r="J803" s="253"/>
      <c r="K803" s="253"/>
      <c r="L803" s="253"/>
      <c r="M803" s="253"/>
      <c r="N803" s="253"/>
      <c r="O803" s="253"/>
    </row>
    <row r="804" spans="2:15" ht="38.25" customHeight="1" x14ac:dyDescent="0.25">
      <c r="B804" s="208" t="s">
        <v>2230</v>
      </c>
      <c r="C804" s="139" t="s">
        <v>143</v>
      </c>
      <c r="D804" s="139" t="s">
        <v>128</v>
      </c>
      <c r="E804" s="127" t="s">
        <v>2148</v>
      </c>
      <c r="F804" s="248"/>
      <c r="G804" s="253"/>
      <c r="H804" s="253">
        <f>H805</f>
        <v>17121</v>
      </c>
      <c r="I804" s="253">
        <f>I805</f>
        <v>17121</v>
      </c>
      <c r="J804" s="253"/>
      <c r="K804" s="253"/>
      <c r="L804" s="253"/>
      <c r="M804" s="253"/>
      <c r="N804" s="253"/>
      <c r="O804" s="253"/>
    </row>
    <row r="805" spans="2:15" ht="48" customHeight="1" x14ac:dyDescent="0.25">
      <c r="B805" s="208" t="s">
        <v>2150</v>
      </c>
      <c r="C805" s="139" t="s">
        <v>143</v>
      </c>
      <c r="D805" s="139" t="s">
        <v>128</v>
      </c>
      <c r="E805" s="127" t="s">
        <v>2149</v>
      </c>
      <c r="F805" s="248" t="s">
        <v>47</v>
      </c>
      <c r="G805" s="253"/>
      <c r="H805" s="253">
        <v>17121</v>
      </c>
      <c r="I805" s="253">
        <f>G805+H805</f>
        <v>17121</v>
      </c>
      <c r="J805" s="253"/>
      <c r="K805" s="253"/>
      <c r="L805" s="253"/>
      <c r="M805" s="253"/>
      <c r="N805" s="253"/>
      <c r="O805" s="253"/>
    </row>
    <row r="806" spans="2:15" ht="18.75" customHeight="1" x14ac:dyDescent="0.25">
      <c r="B806" s="208" t="s">
        <v>59</v>
      </c>
      <c r="C806" s="142" t="s">
        <v>143</v>
      </c>
      <c r="D806" s="139" t="s">
        <v>128</v>
      </c>
      <c r="E806" s="127" t="s">
        <v>976</v>
      </c>
      <c r="F806" s="55"/>
      <c r="G806" s="253">
        <f t="shared" ref="G806:O806" si="304">G807+G812</f>
        <v>105656</v>
      </c>
      <c r="H806" s="253">
        <f t="shared" si="304"/>
        <v>0</v>
      </c>
      <c r="I806" s="253">
        <f t="shared" si="304"/>
        <v>105656</v>
      </c>
      <c r="J806" s="253">
        <f t="shared" si="304"/>
        <v>94374</v>
      </c>
      <c r="K806" s="253">
        <f t="shared" si="304"/>
        <v>-2344</v>
      </c>
      <c r="L806" s="253">
        <f t="shared" si="304"/>
        <v>92030</v>
      </c>
      <c r="M806" s="253">
        <f t="shared" si="304"/>
        <v>90991</v>
      </c>
      <c r="N806" s="253">
        <f t="shared" si="304"/>
        <v>-2364</v>
      </c>
      <c r="O806" s="253">
        <f t="shared" si="304"/>
        <v>88627</v>
      </c>
    </row>
    <row r="807" spans="2:15" ht="31.5" x14ac:dyDescent="0.25">
      <c r="B807" s="208" t="s">
        <v>51</v>
      </c>
      <c r="C807" s="142" t="s">
        <v>143</v>
      </c>
      <c r="D807" s="139" t="s">
        <v>128</v>
      </c>
      <c r="E807" s="127" t="s">
        <v>977</v>
      </c>
      <c r="F807" s="55"/>
      <c r="G807" s="253">
        <f t="shared" ref="G807:O807" si="305">G809+G810+G811+G808</f>
        <v>90398</v>
      </c>
      <c r="H807" s="253">
        <f t="shared" si="305"/>
        <v>0</v>
      </c>
      <c r="I807" s="253">
        <f t="shared" si="305"/>
        <v>90398</v>
      </c>
      <c r="J807" s="253">
        <f t="shared" si="305"/>
        <v>78701</v>
      </c>
      <c r="K807" s="253">
        <f t="shared" si="305"/>
        <v>-1929</v>
      </c>
      <c r="L807" s="253">
        <f t="shared" si="305"/>
        <v>76772</v>
      </c>
      <c r="M807" s="253">
        <f t="shared" si="305"/>
        <v>75318</v>
      </c>
      <c r="N807" s="253">
        <f t="shared" si="305"/>
        <v>-1949</v>
      </c>
      <c r="O807" s="253">
        <f t="shared" si="305"/>
        <v>73369</v>
      </c>
    </row>
    <row r="808" spans="2:15" ht="47.25" x14ac:dyDescent="0.25">
      <c r="B808" s="208" t="s">
        <v>1054</v>
      </c>
      <c r="C808" s="142" t="s">
        <v>143</v>
      </c>
      <c r="D808" s="139" t="s">
        <v>128</v>
      </c>
      <c r="E808" s="127" t="s">
        <v>2108</v>
      </c>
      <c r="F808" s="55" t="s">
        <v>111</v>
      </c>
      <c r="G808" s="253">
        <v>6400</v>
      </c>
      <c r="H808" s="253"/>
      <c r="I808" s="253">
        <f t="shared" ref="I808:I813" si="306">G808+H808</f>
        <v>6400</v>
      </c>
      <c r="J808" s="253">
        <v>0</v>
      </c>
      <c r="K808" s="253"/>
      <c r="L808" s="253"/>
      <c r="M808" s="253"/>
      <c r="N808" s="253"/>
      <c r="O808" s="253"/>
    </row>
    <row r="809" spans="2:15" ht="63" x14ac:dyDescent="0.25">
      <c r="B809" s="208" t="s">
        <v>31</v>
      </c>
      <c r="C809" s="142" t="s">
        <v>143</v>
      </c>
      <c r="D809" s="139" t="s">
        <v>128</v>
      </c>
      <c r="E809" s="127" t="s">
        <v>978</v>
      </c>
      <c r="F809" s="56" t="s">
        <v>19</v>
      </c>
      <c r="G809" s="254">
        <v>62794</v>
      </c>
      <c r="H809" s="254"/>
      <c r="I809" s="254">
        <f t="shared" si="306"/>
        <v>62794</v>
      </c>
      <c r="J809" s="254">
        <v>64897</v>
      </c>
      <c r="K809" s="254">
        <v>-1929</v>
      </c>
      <c r="L809" s="254">
        <f>J809+K809</f>
        <v>62968</v>
      </c>
      <c r="M809" s="254">
        <v>65614</v>
      </c>
      <c r="N809" s="254">
        <v>-1949</v>
      </c>
      <c r="O809" s="254">
        <f>M809+N809</f>
        <v>63665</v>
      </c>
    </row>
    <row r="810" spans="2:15" ht="47.25" x14ac:dyDescent="0.25">
      <c r="B810" s="208" t="s">
        <v>33</v>
      </c>
      <c r="C810" s="142" t="s">
        <v>143</v>
      </c>
      <c r="D810" s="139" t="s">
        <v>128</v>
      </c>
      <c r="E810" s="127" t="s">
        <v>978</v>
      </c>
      <c r="F810" s="56" t="s">
        <v>30</v>
      </c>
      <c r="G810" s="254">
        <v>20784</v>
      </c>
      <c r="H810" s="254"/>
      <c r="I810" s="254">
        <f t="shared" si="306"/>
        <v>20784</v>
      </c>
      <c r="J810" s="254">
        <v>13384</v>
      </c>
      <c r="K810" s="254"/>
      <c r="L810" s="254">
        <f>J810+K810</f>
        <v>13384</v>
      </c>
      <c r="M810" s="254">
        <v>9284</v>
      </c>
      <c r="N810" s="254"/>
      <c r="O810" s="254">
        <f>M810+N810</f>
        <v>9284</v>
      </c>
    </row>
    <row r="811" spans="2:15" s="32" customFormat="1" ht="31.5" x14ac:dyDescent="0.25">
      <c r="B811" s="208" t="s">
        <v>34</v>
      </c>
      <c r="C811" s="142" t="s">
        <v>143</v>
      </c>
      <c r="D811" s="139" t="s">
        <v>128</v>
      </c>
      <c r="E811" s="127" t="s">
        <v>978</v>
      </c>
      <c r="F811" s="56" t="s">
        <v>35</v>
      </c>
      <c r="G811" s="254">
        <v>420</v>
      </c>
      <c r="H811" s="254"/>
      <c r="I811" s="254">
        <f t="shared" si="306"/>
        <v>420</v>
      </c>
      <c r="J811" s="254">
        <v>420</v>
      </c>
      <c r="K811" s="254"/>
      <c r="L811" s="254">
        <f>J811+K811</f>
        <v>420</v>
      </c>
      <c r="M811" s="254">
        <v>420</v>
      </c>
      <c r="N811" s="254"/>
      <c r="O811" s="254">
        <f>M811+N811</f>
        <v>420</v>
      </c>
    </row>
    <row r="812" spans="2:15" s="32" customFormat="1" ht="31.5" x14ac:dyDescent="0.25">
      <c r="B812" s="208" t="s">
        <v>979</v>
      </c>
      <c r="C812" s="142" t="s">
        <v>143</v>
      </c>
      <c r="D812" s="139" t="s">
        <v>128</v>
      </c>
      <c r="E812" s="127" t="s">
        <v>980</v>
      </c>
      <c r="F812" s="55"/>
      <c r="G812" s="254">
        <f t="shared" ref="G812:O812" si="307">G813</f>
        <v>15258</v>
      </c>
      <c r="H812" s="254">
        <f t="shared" si="307"/>
        <v>0</v>
      </c>
      <c r="I812" s="254">
        <f t="shared" si="307"/>
        <v>15258</v>
      </c>
      <c r="J812" s="254">
        <f t="shared" si="307"/>
        <v>15673</v>
      </c>
      <c r="K812" s="254">
        <f t="shared" si="307"/>
        <v>-415</v>
      </c>
      <c r="L812" s="254">
        <f t="shared" si="307"/>
        <v>15258</v>
      </c>
      <c r="M812" s="254">
        <f t="shared" si="307"/>
        <v>15673</v>
      </c>
      <c r="N812" s="254">
        <f t="shared" si="307"/>
        <v>-415</v>
      </c>
      <c r="O812" s="254">
        <f t="shared" si="307"/>
        <v>15258</v>
      </c>
    </row>
    <row r="813" spans="2:15" s="32" customFormat="1" ht="32.25" thickBot="1" x14ac:dyDescent="0.3">
      <c r="B813" s="208" t="s">
        <v>981</v>
      </c>
      <c r="C813" s="142" t="s">
        <v>143</v>
      </c>
      <c r="D813" s="139" t="s">
        <v>128</v>
      </c>
      <c r="E813" s="127" t="s">
        <v>982</v>
      </c>
      <c r="F813" s="56" t="s">
        <v>47</v>
      </c>
      <c r="G813" s="254">
        <v>15258</v>
      </c>
      <c r="H813" s="254"/>
      <c r="I813" s="254">
        <f t="shared" si="306"/>
        <v>15258</v>
      </c>
      <c r="J813" s="254">
        <v>15673</v>
      </c>
      <c r="K813" s="254">
        <v>-415</v>
      </c>
      <c r="L813" s="254">
        <f>J813+K813</f>
        <v>15258</v>
      </c>
      <c r="M813" s="254">
        <v>15673</v>
      </c>
      <c r="N813" s="254">
        <v>-415</v>
      </c>
      <c r="O813" s="254">
        <f>M813+N813</f>
        <v>15258</v>
      </c>
    </row>
    <row r="814" spans="2:15" s="32" customFormat="1" ht="16.5" hidden="1" thickBot="1" x14ac:dyDescent="0.3">
      <c r="B814" s="189" t="s">
        <v>11</v>
      </c>
      <c r="C814" s="142" t="s">
        <v>143</v>
      </c>
      <c r="D814" s="139" t="s">
        <v>128</v>
      </c>
      <c r="E814" s="127" t="s">
        <v>14</v>
      </c>
      <c r="F814" s="55"/>
      <c r="G814" s="254"/>
      <c r="H814" s="254"/>
      <c r="I814" s="254"/>
      <c r="J814" s="254"/>
      <c r="K814" s="254"/>
      <c r="L814" s="254"/>
      <c r="M814" s="254"/>
      <c r="N814" s="254"/>
      <c r="O814" s="254"/>
    </row>
    <row r="815" spans="2:15" s="32" customFormat="1" ht="16.5" hidden="1" thickBot="1" x14ac:dyDescent="0.3">
      <c r="B815" s="189" t="s">
        <v>190</v>
      </c>
      <c r="C815" s="142" t="s">
        <v>143</v>
      </c>
      <c r="D815" s="139" t="s">
        <v>128</v>
      </c>
      <c r="E815" s="127" t="s">
        <v>23</v>
      </c>
      <c r="F815" s="55"/>
      <c r="G815" s="254"/>
      <c r="H815" s="254"/>
      <c r="I815" s="254"/>
      <c r="J815" s="254"/>
      <c r="K815" s="254"/>
      <c r="L815" s="254"/>
      <c r="M815" s="254"/>
      <c r="N815" s="254"/>
      <c r="O815" s="254"/>
    </row>
    <row r="816" spans="2:15" s="32" customFormat="1" ht="63.75" hidden="1" thickBot="1" x14ac:dyDescent="0.3">
      <c r="B816" s="189" t="s">
        <v>120</v>
      </c>
      <c r="C816" s="142" t="s">
        <v>143</v>
      </c>
      <c r="D816" s="139" t="s">
        <v>128</v>
      </c>
      <c r="E816" s="127" t="s">
        <v>29</v>
      </c>
      <c r="F816" s="56" t="s">
        <v>19</v>
      </c>
      <c r="G816" s="254"/>
      <c r="H816" s="254"/>
      <c r="I816" s="254"/>
      <c r="J816" s="254"/>
      <c r="K816" s="254"/>
      <c r="L816" s="254"/>
      <c r="M816" s="254"/>
      <c r="N816" s="254"/>
      <c r="O816" s="254"/>
    </row>
    <row r="817" spans="2:15" s="32" customFormat="1" ht="22.5" customHeight="1" thickBot="1" x14ac:dyDescent="0.3">
      <c r="B817" s="308" t="s">
        <v>983</v>
      </c>
      <c r="C817" s="13" t="s">
        <v>637</v>
      </c>
      <c r="D817" s="21"/>
      <c r="E817" s="21"/>
      <c r="F817" s="91"/>
      <c r="G817" s="251">
        <f t="shared" ref="G817:O817" si="308">G818+G856+G990+G1019+G1045+G1057+G1108+G1114+G968</f>
        <v>17728956</v>
      </c>
      <c r="H817" s="251">
        <f t="shared" si="308"/>
        <v>702980</v>
      </c>
      <c r="I817" s="251">
        <f t="shared" si="308"/>
        <v>18431936</v>
      </c>
      <c r="J817" s="251">
        <f t="shared" si="308"/>
        <v>17320860</v>
      </c>
      <c r="K817" s="251">
        <f t="shared" si="308"/>
        <v>315440</v>
      </c>
      <c r="L817" s="251">
        <f t="shared" si="308"/>
        <v>17636300</v>
      </c>
      <c r="M817" s="251">
        <f t="shared" si="308"/>
        <v>18277181</v>
      </c>
      <c r="N817" s="251">
        <f t="shared" si="308"/>
        <v>-58771</v>
      </c>
      <c r="O817" s="251">
        <f t="shared" si="308"/>
        <v>18218410</v>
      </c>
    </row>
    <row r="818" spans="2:15" s="32" customFormat="1" ht="27.75" customHeight="1" thickBot="1" x14ac:dyDescent="0.3">
      <c r="B818" s="309" t="s">
        <v>984</v>
      </c>
      <c r="C818" s="47" t="s">
        <v>637</v>
      </c>
      <c r="D818" s="37">
        <v>1</v>
      </c>
      <c r="E818" s="11"/>
      <c r="F818" s="38"/>
      <c r="G818" s="280">
        <f t="shared" ref="G818:O818" si="309">G819+G845</f>
        <v>3093226</v>
      </c>
      <c r="H818" s="280">
        <f>H819+H845+H849</f>
        <v>525942</v>
      </c>
      <c r="I818" s="280">
        <f>I819+I845+I849</f>
        <v>3619168</v>
      </c>
      <c r="J818" s="280">
        <f t="shared" si="309"/>
        <v>3065350</v>
      </c>
      <c r="K818" s="280">
        <f t="shared" si="309"/>
        <v>83179</v>
      </c>
      <c r="L818" s="280">
        <f t="shared" si="309"/>
        <v>3148529</v>
      </c>
      <c r="M818" s="280">
        <f t="shared" si="309"/>
        <v>3574402</v>
      </c>
      <c r="N818" s="280">
        <f t="shared" si="309"/>
        <v>-165940</v>
      </c>
      <c r="O818" s="280">
        <f t="shared" si="309"/>
        <v>3408462</v>
      </c>
    </row>
    <row r="819" spans="2:15" s="32" customFormat="1" ht="31.5" x14ac:dyDescent="0.25">
      <c r="B819" s="292" t="s">
        <v>985</v>
      </c>
      <c r="C819" s="81" t="s">
        <v>147</v>
      </c>
      <c r="D819" s="83" t="s">
        <v>12</v>
      </c>
      <c r="E819" s="159" t="s">
        <v>13</v>
      </c>
      <c r="F819" s="8"/>
      <c r="G819" s="281">
        <f t="shared" ref="G819:O819" si="310">G820</f>
        <v>3088108</v>
      </c>
      <c r="H819" s="281">
        <f t="shared" si="310"/>
        <v>53216</v>
      </c>
      <c r="I819" s="281">
        <f t="shared" si="310"/>
        <v>3141324</v>
      </c>
      <c r="J819" s="281">
        <f t="shared" si="310"/>
        <v>3064060</v>
      </c>
      <c r="K819" s="281">
        <f t="shared" si="310"/>
        <v>83179</v>
      </c>
      <c r="L819" s="281">
        <f t="shared" si="310"/>
        <v>3147239</v>
      </c>
      <c r="M819" s="281">
        <f t="shared" si="310"/>
        <v>3573112</v>
      </c>
      <c r="N819" s="281">
        <f t="shared" si="310"/>
        <v>-165940</v>
      </c>
      <c r="O819" s="281">
        <f t="shared" si="310"/>
        <v>3407172</v>
      </c>
    </row>
    <row r="820" spans="2:15" s="32" customFormat="1" ht="15.75" x14ac:dyDescent="0.25">
      <c r="B820" s="206" t="s">
        <v>986</v>
      </c>
      <c r="C820" s="85" t="s">
        <v>147</v>
      </c>
      <c r="D820" s="20" t="s">
        <v>12</v>
      </c>
      <c r="E820" s="122" t="s">
        <v>987</v>
      </c>
      <c r="F820" s="2"/>
      <c r="G820" s="274">
        <f t="shared" ref="G820:O820" si="311">G821+G823+G825</f>
        <v>3088108</v>
      </c>
      <c r="H820" s="274">
        <f>H821+H823+H825</f>
        <v>53216</v>
      </c>
      <c r="I820" s="274">
        <f t="shared" si="311"/>
        <v>3141324</v>
      </c>
      <c r="J820" s="274">
        <f t="shared" si="311"/>
        <v>3064060</v>
      </c>
      <c r="K820" s="274">
        <f t="shared" si="311"/>
        <v>83179</v>
      </c>
      <c r="L820" s="274">
        <f t="shared" si="311"/>
        <v>3147239</v>
      </c>
      <c r="M820" s="274">
        <f t="shared" si="311"/>
        <v>3573112</v>
      </c>
      <c r="N820" s="274">
        <f t="shared" si="311"/>
        <v>-165940</v>
      </c>
      <c r="O820" s="274">
        <f t="shared" si="311"/>
        <v>3407172</v>
      </c>
    </row>
    <row r="821" spans="2:15" s="32" customFormat="1" ht="15.75" x14ac:dyDescent="0.25">
      <c r="B821" s="206" t="s">
        <v>988</v>
      </c>
      <c r="C821" s="85" t="s">
        <v>147</v>
      </c>
      <c r="D821" s="20" t="s">
        <v>12</v>
      </c>
      <c r="E821" s="122" t="s">
        <v>989</v>
      </c>
      <c r="F821" s="2"/>
      <c r="G821" s="274">
        <f t="shared" ref="G821:O821" si="312">G822</f>
        <v>2764533</v>
      </c>
      <c r="H821" s="274">
        <f t="shared" si="312"/>
        <v>18755</v>
      </c>
      <c r="I821" s="274">
        <f t="shared" si="312"/>
        <v>2783288</v>
      </c>
      <c r="J821" s="274">
        <f t="shared" si="312"/>
        <v>2996694</v>
      </c>
      <c r="K821" s="274">
        <f t="shared" si="312"/>
        <v>-34807</v>
      </c>
      <c r="L821" s="274">
        <f t="shared" si="312"/>
        <v>2961887</v>
      </c>
      <c r="M821" s="274">
        <f t="shared" si="312"/>
        <v>3186393</v>
      </c>
      <c r="N821" s="274">
        <f t="shared" si="312"/>
        <v>-57559</v>
      </c>
      <c r="O821" s="274">
        <f t="shared" si="312"/>
        <v>3128834</v>
      </c>
    </row>
    <row r="822" spans="2:15" s="32" customFormat="1" ht="47.25" x14ac:dyDescent="0.25">
      <c r="B822" s="206" t="s">
        <v>990</v>
      </c>
      <c r="C822" s="85" t="s">
        <v>147</v>
      </c>
      <c r="D822" s="20" t="s">
        <v>12</v>
      </c>
      <c r="E822" s="122" t="s">
        <v>991</v>
      </c>
      <c r="F822" s="2">
        <v>500</v>
      </c>
      <c r="G822" s="254">
        <v>2764533</v>
      </c>
      <c r="H822" s="254">
        <v>18755</v>
      </c>
      <c r="I822" s="254">
        <f>G822+H822</f>
        <v>2783288</v>
      </c>
      <c r="J822" s="254">
        <v>2996694</v>
      </c>
      <c r="K822" s="254">
        <f>-88360+53553</f>
        <v>-34807</v>
      </c>
      <c r="L822" s="254">
        <f>J822+K822</f>
        <v>2961887</v>
      </c>
      <c r="M822" s="254">
        <v>3186393</v>
      </c>
      <c r="N822" s="254">
        <f>-94015+36456</f>
        <v>-57559</v>
      </c>
      <c r="O822" s="254">
        <f>M822+N822</f>
        <v>3128834</v>
      </c>
    </row>
    <row r="823" spans="2:15" s="32" customFormat="1" ht="31.5" x14ac:dyDescent="0.25">
      <c r="B823" s="206" t="s">
        <v>992</v>
      </c>
      <c r="C823" s="85" t="s">
        <v>147</v>
      </c>
      <c r="D823" s="20" t="s">
        <v>12</v>
      </c>
      <c r="E823" s="122" t="s">
        <v>993</v>
      </c>
      <c r="F823" s="2"/>
      <c r="G823" s="274">
        <f t="shared" ref="G823:O823" si="313">G824</f>
        <v>67366</v>
      </c>
      <c r="H823" s="274">
        <f t="shared" si="313"/>
        <v>0</v>
      </c>
      <c r="I823" s="274">
        <f t="shared" si="313"/>
        <v>67366</v>
      </c>
      <c r="J823" s="274">
        <f t="shared" si="313"/>
        <v>67366</v>
      </c>
      <c r="K823" s="274">
        <f t="shared" si="313"/>
        <v>0</v>
      </c>
      <c r="L823" s="274">
        <f t="shared" si="313"/>
        <v>67366</v>
      </c>
      <c r="M823" s="274">
        <f t="shared" si="313"/>
        <v>67366</v>
      </c>
      <c r="N823" s="274">
        <f t="shared" si="313"/>
        <v>0</v>
      </c>
      <c r="O823" s="274">
        <f t="shared" si="313"/>
        <v>67366</v>
      </c>
    </row>
    <row r="824" spans="2:15" s="32" customFormat="1" ht="31.5" x14ac:dyDescent="0.25">
      <c r="B824" s="206" t="s">
        <v>994</v>
      </c>
      <c r="C824" s="85" t="s">
        <v>147</v>
      </c>
      <c r="D824" s="20" t="s">
        <v>12</v>
      </c>
      <c r="E824" s="122" t="s">
        <v>995</v>
      </c>
      <c r="F824" s="2">
        <v>500</v>
      </c>
      <c r="G824" s="254">
        <v>67366</v>
      </c>
      <c r="H824" s="254"/>
      <c r="I824" s="254">
        <f>G824+H824</f>
        <v>67366</v>
      </c>
      <c r="J824" s="254">
        <v>67366</v>
      </c>
      <c r="K824" s="254"/>
      <c r="L824" s="254">
        <f>J824+K824</f>
        <v>67366</v>
      </c>
      <c r="M824" s="254">
        <v>67366</v>
      </c>
      <c r="N824" s="254"/>
      <c r="O824" s="254">
        <f>M824+N824</f>
        <v>67366</v>
      </c>
    </row>
    <row r="825" spans="2:15" s="32" customFormat="1" ht="33.75" customHeight="1" x14ac:dyDescent="0.25">
      <c r="B825" s="206" t="s">
        <v>996</v>
      </c>
      <c r="C825" s="85" t="s">
        <v>147</v>
      </c>
      <c r="D825" s="20" t="s">
        <v>12</v>
      </c>
      <c r="E825" s="122" t="s">
        <v>997</v>
      </c>
      <c r="F825" s="2"/>
      <c r="G825" s="274">
        <f t="shared" ref="G825:O825" si="314">G827+G829+G844+G826</f>
        <v>256209</v>
      </c>
      <c r="H825" s="274">
        <f t="shared" si="314"/>
        <v>34461</v>
      </c>
      <c r="I825" s="274">
        <f t="shared" si="314"/>
        <v>290670</v>
      </c>
      <c r="J825" s="274">
        <f t="shared" si="314"/>
        <v>0</v>
      </c>
      <c r="K825" s="274">
        <f t="shared" si="314"/>
        <v>117986</v>
      </c>
      <c r="L825" s="274">
        <f t="shared" si="314"/>
        <v>117986</v>
      </c>
      <c r="M825" s="274">
        <f t="shared" si="314"/>
        <v>319353</v>
      </c>
      <c r="N825" s="274">
        <f t="shared" si="314"/>
        <v>-108381</v>
      </c>
      <c r="O825" s="274">
        <f t="shared" si="314"/>
        <v>210972</v>
      </c>
    </row>
    <row r="826" spans="2:15" s="32" customFormat="1" ht="31.5" hidden="1" x14ac:dyDescent="0.25">
      <c r="B826" s="206" t="s">
        <v>867</v>
      </c>
      <c r="C826" s="85" t="s">
        <v>147</v>
      </c>
      <c r="D826" s="20" t="s">
        <v>12</v>
      </c>
      <c r="E826" s="122" t="s">
        <v>998</v>
      </c>
      <c r="F826" s="2">
        <v>400</v>
      </c>
      <c r="G826" s="274"/>
      <c r="H826" s="274"/>
      <c r="I826" s="274"/>
      <c r="J826" s="274"/>
      <c r="K826" s="274"/>
      <c r="L826" s="274"/>
      <c r="M826" s="274"/>
      <c r="N826" s="274"/>
      <c r="O826" s="274"/>
    </row>
    <row r="827" spans="2:15" ht="47.25" x14ac:dyDescent="0.25">
      <c r="B827" s="206" t="s">
        <v>491</v>
      </c>
      <c r="C827" s="85" t="s">
        <v>147</v>
      </c>
      <c r="D827" s="20" t="s">
        <v>12</v>
      </c>
      <c r="E827" s="122" t="s">
        <v>999</v>
      </c>
      <c r="F827" s="2">
        <v>400</v>
      </c>
      <c r="G827" s="254">
        <v>0</v>
      </c>
      <c r="H827" s="254"/>
      <c r="I827" s="254"/>
      <c r="J827" s="254"/>
      <c r="K827" s="254"/>
      <c r="L827" s="254"/>
      <c r="M827" s="254">
        <v>319353</v>
      </c>
      <c r="N827" s="254">
        <v>-240029</v>
      </c>
      <c r="O827" s="254">
        <f t="shared" ref="O827:O844" si="315">M827+N827</f>
        <v>79324</v>
      </c>
    </row>
    <row r="828" spans="2:15" ht="71.25" hidden="1" customHeight="1" x14ac:dyDescent="0.25">
      <c r="B828" s="206" t="s">
        <v>268</v>
      </c>
      <c r="C828" s="85" t="s">
        <v>147</v>
      </c>
      <c r="D828" s="20" t="s">
        <v>12</v>
      </c>
      <c r="E828" s="122" t="s">
        <v>1000</v>
      </c>
      <c r="F828" s="2">
        <v>500</v>
      </c>
      <c r="G828" s="254"/>
      <c r="H828" s="254"/>
      <c r="I828" s="254">
        <f t="shared" ref="I828:I844" si="316">G828+H828</f>
        <v>0</v>
      </c>
      <c r="J828" s="254"/>
      <c r="K828" s="254"/>
      <c r="L828" s="254">
        <f t="shared" ref="L828:L844" si="317">J828+K828</f>
        <v>0</v>
      </c>
      <c r="M828" s="254"/>
      <c r="N828" s="254"/>
      <c r="O828" s="254">
        <f t="shared" si="315"/>
        <v>0</v>
      </c>
    </row>
    <row r="829" spans="2:15" ht="51" customHeight="1" x14ac:dyDescent="0.25">
      <c r="B829" s="206" t="s">
        <v>1001</v>
      </c>
      <c r="C829" s="85" t="s">
        <v>147</v>
      </c>
      <c r="D829" s="20" t="s">
        <v>12</v>
      </c>
      <c r="E829" s="122" t="s">
        <v>1002</v>
      </c>
      <c r="F829" s="2">
        <v>500</v>
      </c>
      <c r="G829" s="254">
        <v>112500</v>
      </c>
      <c r="H829" s="254"/>
      <c r="I829" s="254">
        <f t="shared" si="316"/>
        <v>112500</v>
      </c>
      <c r="J829" s="254">
        <v>0</v>
      </c>
      <c r="K829" s="254"/>
      <c r="L829" s="254"/>
      <c r="M829" s="254">
        <v>0</v>
      </c>
      <c r="N829" s="254">
        <v>79200</v>
      </c>
      <c r="O829" s="254">
        <f t="shared" si="315"/>
        <v>79200</v>
      </c>
    </row>
    <row r="830" spans="2:15" ht="15.75" hidden="1" x14ac:dyDescent="0.25">
      <c r="B830" s="206"/>
      <c r="C830" s="84"/>
      <c r="D830" s="19"/>
      <c r="E830" s="2"/>
      <c r="F830" s="2"/>
      <c r="G830" s="254" t="e">
        <f t="shared" ref="G830:G843" si="318">#REF!+#REF!</f>
        <v>#REF!</v>
      </c>
      <c r="H830" s="254"/>
      <c r="I830" s="254" t="e">
        <f t="shared" si="316"/>
        <v>#REF!</v>
      </c>
      <c r="J830" s="254" t="e">
        <f t="shared" ref="J830:J843" si="319">#REF!+#REF!</f>
        <v>#REF!</v>
      </c>
      <c r="K830" s="254"/>
      <c r="L830" s="254" t="e">
        <f t="shared" si="317"/>
        <v>#REF!</v>
      </c>
      <c r="M830" s="254" t="e">
        <f t="shared" ref="M830:M843" si="320">#REF!+#REF!</f>
        <v>#REF!</v>
      </c>
      <c r="N830" s="254"/>
      <c r="O830" s="254" t="e">
        <f t="shared" si="315"/>
        <v>#REF!</v>
      </c>
    </row>
    <row r="831" spans="2:15" ht="15.75" hidden="1" x14ac:dyDescent="0.25">
      <c r="B831" s="206"/>
      <c r="C831" s="84"/>
      <c r="D831" s="19"/>
      <c r="E831" s="2"/>
      <c r="F831" s="2"/>
      <c r="G831" s="254" t="e">
        <f t="shared" si="318"/>
        <v>#REF!</v>
      </c>
      <c r="H831" s="254"/>
      <c r="I831" s="254" t="e">
        <f t="shared" si="316"/>
        <v>#REF!</v>
      </c>
      <c r="J831" s="254" t="e">
        <f t="shared" si="319"/>
        <v>#REF!</v>
      </c>
      <c r="K831" s="254"/>
      <c r="L831" s="254" t="e">
        <f t="shared" si="317"/>
        <v>#REF!</v>
      </c>
      <c r="M831" s="254" t="e">
        <f t="shared" si="320"/>
        <v>#REF!</v>
      </c>
      <c r="N831" s="254"/>
      <c r="O831" s="254" t="e">
        <f t="shared" si="315"/>
        <v>#REF!</v>
      </c>
    </row>
    <row r="832" spans="2:15" ht="15.75" hidden="1" x14ac:dyDescent="0.25">
      <c r="B832" s="206"/>
      <c r="C832" s="84"/>
      <c r="D832" s="19"/>
      <c r="E832" s="2"/>
      <c r="F832" s="2"/>
      <c r="G832" s="254" t="e">
        <f t="shared" si="318"/>
        <v>#REF!</v>
      </c>
      <c r="H832" s="254"/>
      <c r="I832" s="254" t="e">
        <f t="shared" si="316"/>
        <v>#REF!</v>
      </c>
      <c r="J832" s="254" t="e">
        <f t="shared" si="319"/>
        <v>#REF!</v>
      </c>
      <c r="K832" s="254"/>
      <c r="L832" s="254" t="e">
        <f t="shared" si="317"/>
        <v>#REF!</v>
      </c>
      <c r="M832" s="254" t="e">
        <f t="shared" si="320"/>
        <v>#REF!</v>
      </c>
      <c r="N832" s="254"/>
      <c r="O832" s="254" t="e">
        <f t="shared" si="315"/>
        <v>#REF!</v>
      </c>
    </row>
    <row r="833" spans="2:15" ht="15.75" hidden="1" x14ac:dyDescent="0.25">
      <c r="B833" s="206"/>
      <c r="C833" s="84"/>
      <c r="D833" s="19"/>
      <c r="E833" s="2"/>
      <c r="F833" s="2"/>
      <c r="G833" s="254" t="e">
        <f t="shared" si="318"/>
        <v>#REF!</v>
      </c>
      <c r="H833" s="254"/>
      <c r="I833" s="254" t="e">
        <f t="shared" si="316"/>
        <v>#REF!</v>
      </c>
      <c r="J833" s="254" t="e">
        <f t="shared" si="319"/>
        <v>#REF!</v>
      </c>
      <c r="K833" s="254"/>
      <c r="L833" s="254" t="e">
        <f t="shared" si="317"/>
        <v>#REF!</v>
      </c>
      <c r="M833" s="254" t="e">
        <f t="shared" si="320"/>
        <v>#REF!</v>
      </c>
      <c r="N833" s="254"/>
      <c r="O833" s="254" t="e">
        <f t="shared" si="315"/>
        <v>#REF!</v>
      </c>
    </row>
    <row r="834" spans="2:15" ht="15.75" hidden="1" x14ac:dyDescent="0.25">
      <c r="B834" s="206"/>
      <c r="C834" s="84"/>
      <c r="D834" s="19"/>
      <c r="E834" s="2"/>
      <c r="F834" s="2"/>
      <c r="G834" s="254" t="e">
        <f t="shared" si="318"/>
        <v>#REF!</v>
      </c>
      <c r="H834" s="254"/>
      <c r="I834" s="254" t="e">
        <f t="shared" si="316"/>
        <v>#REF!</v>
      </c>
      <c r="J834" s="254" t="e">
        <f t="shared" si="319"/>
        <v>#REF!</v>
      </c>
      <c r="K834" s="254"/>
      <c r="L834" s="254" t="e">
        <f t="shared" si="317"/>
        <v>#REF!</v>
      </c>
      <c r="M834" s="254" t="e">
        <f t="shared" si="320"/>
        <v>#REF!</v>
      </c>
      <c r="N834" s="254"/>
      <c r="O834" s="254" t="e">
        <f t="shared" si="315"/>
        <v>#REF!</v>
      </c>
    </row>
    <row r="835" spans="2:15" ht="15.75" hidden="1" x14ac:dyDescent="0.25">
      <c r="B835" s="206"/>
      <c r="C835" s="84"/>
      <c r="D835" s="19"/>
      <c r="E835" s="2"/>
      <c r="F835" s="2"/>
      <c r="G835" s="254" t="e">
        <f t="shared" si="318"/>
        <v>#REF!</v>
      </c>
      <c r="H835" s="254"/>
      <c r="I835" s="254" t="e">
        <f t="shared" si="316"/>
        <v>#REF!</v>
      </c>
      <c r="J835" s="254" t="e">
        <f t="shared" si="319"/>
        <v>#REF!</v>
      </c>
      <c r="K835" s="254"/>
      <c r="L835" s="254" t="e">
        <f t="shared" si="317"/>
        <v>#REF!</v>
      </c>
      <c r="M835" s="254" t="e">
        <f t="shared" si="320"/>
        <v>#REF!</v>
      </c>
      <c r="N835" s="254"/>
      <c r="O835" s="254" t="e">
        <f t="shared" si="315"/>
        <v>#REF!</v>
      </c>
    </row>
    <row r="836" spans="2:15" ht="85.5" hidden="1" customHeight="1" x14ac:dyDescent="0.25">
      <c r="B836" s="206"/>
      <c r="C836" s="48"/>
      <c r="D836" s="6"/>
      <c r="E836" s="6"/>
      <c r="F836" s="28"/>
      <c r="G836" s="254" t="e">
        <f t="shared" si="318"/>
        <v>#REF!</v>
      </c>
      <c r="H836" s="254"/>
      <c r="I836" s="254" t="e">
        <f t="shared" si="316"/>
        <v>#REF!</v>
      </c>
      <c r="J836" s="254" t="e">
        <f t="shared" si="319"/>
        <v>#REF!</v>
      </c>
      <c r="K836" s="254"/>
      <c r="L836" s="254" t="e">
        <f t="shared" si="317"/>
        <v>#REF!</v>
      </c>
      <c r="M836" s="254" t="e">
        <f t="shared" si="320"/>
        <v>#REF!</v>
      </c>
      <c r="N836" s="254"/>
      <c r="O836" s="254" t="e">
        <f t="shared" si="315"/>
        <v>#REF!</v>
      </c>
    </row>
    <row r="837" spans="2:15" ht="15.75" hidden="1" x14ac:dyDescent="0.25">
      <c r="B837" s="310"/>
      <c r="C837" s="48"/>
      <c r="D837" s="6"/>
      <c r="E837" s="6"/>
      <c r="F837" s="28"/>
      <c r="G837" s="254" t="e">
        <f t="shared" si="318"/>
        <v>#REF!</v>
      </c>
      <c r="H837" s="254"/>
      <c r="I837" s="254" t="e">
        <f t="shared" si="316"/>
        <v>#REF!</v>
      </c>
      <c r="J837" s="254" t="e">
        <f t="shared" si="319"/>
        <v>#REF!</v>
      </c>
      <c r="K837" s="254"/>
      <c r="L837" s="254" t="e">
        <f t="shared" si="317"/>
        <v>#REF!</v>
      </c>
      <c r="M837" s="254" t="e">
        <f t="shared" si="320"/>
        <v>#REF!</v>
      </c>
      <c r="N837" s="254"/>
      <c r="O837" s="254" t="e">
        <f t="shared" si="315"/>
        <v>#REF!</v>
      </c>
    </row>
    <row r="838" spans="2:15" ht="111" hidden="1" customHeight="1" x14ac:dyDescent="0.25">
      <c r="B838" s="189"/>
      <c r="C838" s="48"/>
      <c r="D838" s="6"/>
      <c r="E838" s="6"/>
      <c r="F838" s="28"/>
      <c r="G838" s="254" t="e">
        <f t="shared" si="318"/>
        <v>#REF!</v>
      </c>
      <c r="H838" s="254"/>
      <c r="I838" s="254" t="e">
        <f t="shared" si="316"/>
        <v>#REF!</v>
      </c>
      <c r="J838" s="254" t="e">
        <f t="shared" si="319"/>
        <v>#REF!</v>
      </c>
      <c r="K838" s="254"/>
      <c r="L838" s="254" t="e">
        <f t="shared" si="317"/>
        <v>#REF!</v>
      </c>
      <c r="M838" s="254" t="e">
        <f t="shared" si="320"/>
        <v>#REF!</v>
      </c>
      <c r="N838" s="254"/>
      <c r="O838" s="254" t="e">
        <f t="shared" si="315"/>
        <v>#REF!</v>
      </c>
    </row>
    <row r="839" spans="2:15" ht="15.75" hidden="1" x14ac:dyDescent="0.25">
      <c r="B839" s="206"/>
      <c r="C839" s="48"/>
      <c r="D839" s="6"/>
      <c r="E839" s="6"/>
      <c r="F839" s="28"/>
      <c r="G839" s="254" t="e">
        <f t="shared" si="318"/>
        <v>#REF!</v>
      </c>
      <c r="H839" s="254"/>
      <c r="I839" s="254" t="e">
        <f t="shared" si="316"/>
        <v>#REF!</v>
      </c>
      <c r="J839" s="254" t="e">
        <f t="shared" si="319"/>
        <v>#REF!</v>
      </c>
      <c r="K839" s="254"/>
      <c r="L839" s="254" t="e">
        <f t="shared" si="317"/>
        <v>#REF!</v>
      </c>
      <c r="M839" s="254" t="e">
        <f t="shared" si="320"/>
        <v>#REF!</v>
      </c>
      <c r="N839" s="254"/>
      <c r="O839" s="254" t="e">
        <f t="shared" si="315"/>
        <v>#REF!</v>
      </c>
    </row>
    <row r="840" spans="2:15" ht="15.75" hidden="1" x14ac:dyDescent="0.25">
      <c r="B840" s="189"/>
      <c r="C840" s="48"/>
      <c r="D840" s="6"/>
      <c r="E840" s="6"/>
      <c r="F840" s="28"/>
      <c r="G840" s="254" t="e">
        <f t="shared" si="318"/>
        <v>#REF!</v>
      </c>
      <c r="H840" s="254"/>
      <c r="I840" s="254" t="e">
        <f t="shared" si="316"/>
        <v>#REF!</v>
      </c>
      <c r="J840" s="254" t="e">
        <f t="shared" si="319"/>
        <v>#REF!</v>
      </c>
      <c r="K840" s="254"/>
      <c r="L840" s="254" t="e">
        <f t="shared" si="317"/>
        <v>#REF!</v>
      </c>
      <c r="M840" s="254" t="e">
        <f t="shared" si="320"/>
        <v>#REF!</v>
      </c>
      <c r="N840" s="254"/>
      <c r="O840" s="254" t="e">
        <f t="shared" si="315"/>
        <v>#REF!</v>
      </c>
    </row>
    <row r="841" spans="2:15" ht="15.75" hidden="1" x14ac:dyDescent="0.25">
      <c r="B841" s="206"/>
      <c r="C841" s="48"/>
      <c r="D841" s="6"/>
      <c r="E841" s="6"/>
      <c r="F841" s="28"/>
      <c r="G841" s="254" t="e">
        <f t="shared" si="318"/>
        <v>#REF!</v>
      </c>
      <c r="H841" s="254"/>
      <c r="I841" s="254" t="e">
        <f t="shared" si="316"/>
        <v>#REF!</v>
      </c>
      <c r="J841" s="254" t="e">
        <f t="shared" si="319"/>
        <v>#REF!</v>
      </c>
      <c r="K841" s="254"/>
      <c r="L841" s="254" t="e">
        <f t="shared" si="317"/>
        <v>#REF!</v>
      </c>
      <c r="M841" s="254" t="e">
        <f t="shared" si="320"/>
        <v>#REF!</v>
      </c>
      <c r="N841" s="254"/>
      <c r="O841" s="254" t="e">
        <f t="shared" si="315"/>
        <v>#REF!</v>
      </c>
    </row>
    <row r="842" spans="2:15" ht="105.75" hidden="1" customHeight="1" x14ac:dyDescent="0.25">
      <c r="B842" s="189"/>
      <c r="C842" s="48"/>
      <c r="D842" s="6"/>
      <c r="E842" s="6"/>
      <c r="F842" s="28"/>
      <c r="G842" s="254" t="e">
        <f t="shared" si="318"/>
        <v>#REF!</v>
      </c>
      <c r="H842" s="254"/>
      <c r="I842" s="254" t="e">
        <f t="shared" si="316"/>
        <v>#REF!</v>
      </c>
      <c r="J842" s="254" t="e">
        <f t="shared" si="319"/>
        <v>#REF!</v>
      </c>
      <c r="K842" s="254"/>
      <c r="L842" s="254" t="e">
        <f t="shared" si="317"/>
        <v>#REF!</v>
      </c>
      <c r="M842" s="254" t="e">
        <f t="shared" si="320"/>
        <v>#REF!</v>
      </c>
      <c r="N842" s="254"/>
      <c r="O842" s="254" t="e">
        <f t="shared" si="315"/>
        <v>#REF!</v>
      </c>
    </row>
    <row r="843" spans="2:15" ht="15.75" hidden="1" x14ac:dyDescent="0.25">
      <c r="B843" s="206"/>
      <c r="C843" s="48"/>
      <c r="D843" s="6"/>
      <c r="E843" s="6"/>
      <c r="F843" s="28"/>
      <c r="G843" s="254" t="e">
        <f t="shared" si="318"/>
        <v>#REF!</v>
      </c>
      <c r="H843" s="254"/>
      <c r="I843" s="254" t="e">
        <f t="shared" si="316"/>
        <v>#REF!</v>
      </c>
      <c r="J843" s="254" t="e">
        <f t="shared" si="319"/>
        <v>#REF!</v>
      </c>
      <c r="K843" s="254"/>
      <c r="L843" s="254" t="e">
        <f t="shared" si="317"/>
        <v>#REF!</v>
      </c>
      <c r="M843" s="254" t="e">
        <f t="shared" si="320"/>
        <v>#REF!</v>
      </c>
      <c r="N843" s="254"/>
      <c r="O843" s="254" t="e">
        <f t="shared" si="315"/>
        <v>#REF!</v>
      </c>
    </row>
    <row r="844" spans="2:15" ht="31.5" x14ac:dyDescent="0.25">
      <c r="B844" s="206" t="s">
        <v>1003</v>
      </c>
      <c r="C844" s="85" t="s">
        <v>147</v>
      </c>
      <c r="D844" s="20" t="s">
        <v>12</v>
      </c>
      <c r="E844" s="125" t="s">
        <v>1004</v>
      </c>
      <c r="F844" s="28">
        <v>500</v>
      </c>
      <c r="G844" s="254">
        <v>143709</v>
      </c>
      <c r="H844" s="254">
        <v>34461</v>
      </c>
      <c r="I844" s="254">
        <f t="shared" si="316"/>
        <v>178170</v>
      </c>
      <c r="J844" s="254">
        <v>0</v>
      </c>
      <c r="K844" s="254">
        <v>117986</v>
      </c>
      <c r="L844" s="254">
        <f t="shared" si="317"/>
        <v>117986</v>
      </c>
      <c r="M844" s="254">
        <v>0</v>
      </c>
      <c r="N844" s="254">
        <v>52448</v>
      </c>
      <c r="O844" s="254">
        <f t="shared" si="315"/>
        <v>52448</v>
      </c>
    </row>
    <row r="845" spans="2:15" ht="31.5" x14ac:dyDescent="0.25">
      <c r="B845" s="206" t="s">
        <v>1005</v>
      </c>
      <c r="C845" s="85" t="s">
        <v>147</v>
      </c>
      <c r="D845" s="20" t="s">
        <v>12</v>
      </c>
      <c r="E845" s="125" t="s">
        <v>39</v>
      </c>
      <c r="F845" s="28"/>
      <c r="G845" s="254">
        <f t="shared" ref="G845:O847" si="321">G846</f>
        <v>5118</v>
      </c>
      <c r="H845" s="254">
        <f t="shared" si="321"/>
        <v>0</v>
      </c>
      <c r="I845" s="254">
        <f t="shared" si="321"/>
        <v>5118</v>
      </c>
      <c r="J845" s="254">
        <f t="shared" si="321"/>
        <v>1290</v>
      </c>
      <c r="K845" s="254">
        <f t="shared" si="321"/>
        <v>0</v>
      </c>
      <c r="L845" s="254">
        <f t="shared" si="321"/>
        <v>1290</v>
      </c>
      <c r="M845" s="254">
        <f t="shared" si="321"/>
        <v>1290</v>
      </c>
      <c r="N845" s="254">
        <f t="shared" si="321"/>
        <v>0</v>
      </c>
      <c r="O845" s="254">
        <f t="shared" si="321"/>
        <v>1290</v>
      </c>
    </row>
    <row r="846" spans="2:15" ht="18" customHeight="1" x14ac:dyDescent="0.25">
      <c r="B846" s="296" t="s">
        <v>742</v>
      </c>
      <c r="C846" s="49" t="s">
        <v>147</v>
      </c>
      <c r="D846" s="20" t="s">
        <v>12</v>
      </c>
      <c r="E846" s="160" t="s">
        <v>279</v>
      </c>
      <c r="F846" s="28"/>
      <c r="G846" s="254">
        <f t="shared" si="321"/>
        <v>5118</v>
      </c>
      <c r="H846" s="254">
        <f t="shared" si="321"/>
        <v>0</v>
      </c>
      <c r="I846" s="254">
        <f t="shared" si="321"/>
        <v>5118</v>
      </c>
      <c r="J846" s="254">
        <f t="shared" si="321"/>
        <v>1290</v>
      </c>
      <c r="K846" s="254">
        <f t="shared" si="321"/>
        <v>0</v>
      </c>
      <c r="L846" s="254">
        <f t="shared" si="321"/>
        <v>1290</v>
      </c>
      <c r="M846" s="254">
        <f t="shared" si="321"/>
        <v>1290</v>
      </c>
      <c r="N846" s="254">
        <f t="shared" si="321"/>
        <v>0</v>
      </c>
      <c r="O846" s="254">
        <f t="shared" si="321"/>
        <v>1290</v>
      </c>
    </row>
    <row r="847" spans="2:15" ht="78.75" x14ac:dyDescent="0.25">
      <c r="B847" s="287" t="s">
        <v>1575</v>
      </c>
      <c r="C847" s="49" t="s">
        <v>147</v>
      </c>
      <c r="D847" s="20" t="s">
        <v>12</v>
      </c>
      <c r="E847" s="160" t="s">
        <v>280</v>
      </c>
      <c r="F847" s="28"/>
      <c r="G847" s="254">
        <f t="shared" si="321"/>
        <v>5118</v>
      </c>
      <c r="H847" s="254">
        <f t="shared" si="321"/>
        <v>0</v>
      </c>
      <c r="I847" s="254">
        <f t="shared" si="321"/>
        <v>5118</v>
      </c>
      <c r="J847" s="254">
        <f t="shared" si="321"/>
        <v>1290</v>
      </c>
      <c r="K847" s="254">
        <f t="shared" si="321"/>
        <v>0</v>
      </c>
      <c r="L847" s="254">
        <f t="shared" si="321"/>
        <v>1290</v>
      </c>
      <c r="M847" s="254">
        <f t="shared" si="321"/>
        <v>1290</v>
      </c>
      <c r="N847" s="254">
        <f t="shared" si="321"/>
        <v>0</v>
      </c>
      <c r="O847" s="254">
        <f t="shared" si="321"/>
        <v>1290</v>
      </c>
    </row>
    <row r="848" spans="2:15" ht="53.25" customHeight="1" x14ac:dyDescent="0.25">
      <c r="B848" s="206" t="s">
        <v>2121</v>
      </c>
      <c r="C848" s="49" t="s">
        <v>147</v>
      </c>
      <c r="D848" s="20" t="s">
        <v>12</v>
      </c>
      <c r="E848" s="155" t="s">
        <v>283</v>
      </c>
      <c r="F848" s="2">
        <v>500</v>
      </c>
      <c r="G848" s="254">
        <v>5118</v>
      </c>
      <c r="H848" s="254"/>
      <c r="I848" s="254">
        <f>G848+H848</f>
        <v>5118</v>
      </c>
      <c r="J848" s="254">
        <v>1290</v>
      </c>
      <c r="K848" s="254"/>
      <c r="L848" s="254">
        <f>J848+K848</f>
        <v>1290</v>
      </c>
      <c r="M848" s="254">
        <v>1290</v>
      </c>
      <c r="N848" s="254"/>
      <c r="O848" s="254">
        <f>M848+N848</f>
        <v>1290</v>
      </c>
    </row>
    <row r="849" spans="2:15" ht="44.25" customHeight="1" x14ac:dyDescent="0.25">
      <c r="B849" s="206" t="s">
        <v>80</v>
      </c>
      <c r="C849" s="20" t="s">
        <v>147</v>
      </c>
      <c r="D849" s="20" t="s">
        <v>12</v>
      </c>
      <c r="E849" s="203">
        <v>9</v>
      </c>
      <c r="F849" s="28"/>
      <c r="G849" s="254"/>
      <c r="H849" s="254">
        <f>H850</f>
        <v>472726</v>
      </c>
      <c r="I849" s="254">
        <f>I850</f>
        <v>472726</v>
      </c>
      <c r="J849" s="254"/>
      <c r="K849" s="254"/>
      <c r="L849" s="254"/>
      <c r="M849" s="254"/>
      <c r="N849" s="254"/>
      <c r="O849" s="254"/>
    </row>
    <row r="850" spans="2:15" ht="31.5" x14ac:dyDescent="0.25">
      <c r="B850" s="206" t="s">
        <v>892</v>
      </c>
      <c r="C850" s="20" t="s">
        <v>147</v>
      </c>
      <c r="D850" s="20" t="s">
        <v>12</v>
      </c>
      <c r="E850" s="107" t="s">
        <v>879</v>
      </c>
      <c r="F850" s="28"/>
      <c r="G850" s="254"/>
      <c r="H850" s="254">
        <f>H851</f>
        <v>472726</v>
      </c>
      <c r="I850" s="254">
        <f>I851</f>
        <v>472726</v>
      </c>
      <c r="J850" s="254"/>
      <c r="K850" s="254"/>
      <c r="L850" s="254"/>
      <c r="M850" s="254"/>
      <c r="N850" s="254"/>
      <c r="O850" s="254"/>
    </row>
    <row r="851" spans="2:15" ht="43.5" customHeight="1" x14ac:dyDescent="0.25">
      <c r="B851" s="206" t="s">
        <v>1006</v>
      </c>
      <c r="C851" s="20" t="s">
        <v>147</v>
      </c>
      <c r="D851" s="20" t="s">
        <v>12</v>
      </c>
      <c r="E851" s="107" t="s">
        <v>1007</v>
      </c>
      <c r="F851" s="28"/>
      <c r="G851" s="254"/>
      <c r="H851" s="254">
        <f>H853+H854</f>
        <v>472726</v>
      </c>
      <c r="I851" s="254">
        <f>I853+I854</f>
        <v>472726</v>
      </c>
      <c r="J851" s="254"/>
      <c r="K851" s="254"/>
      <c r="L851" s="254"/>
      <c r="M851" s="254"/>
      <c r="N851" s="254"/>
      <c r="O851" s="254"/>
    </row>
    <row r="852" spans="2:15" ht="67.5" hidden="1" customHeight="1" x14ac:dyDescent="0.25">
      <c r="B852" s="206" t="s">
        <v>1008</v>
      </c>
      <c r="C852" s="20" t="s">
        <v>147</v>
      </c>
      <c r="D852" s="20" t="s">
        <v>12</v>
      </c>
      <c r="E852" s="107" t="s">
        <v>1009</v>
      </c>
      <c r="F852" s="28">
        <v>400</v>
      </c>
      <c r="G852" s="254"/>
      <c r="H852" s="254"/>
      <c r="I852" s="254"/>
      <c r="J852" s="254"/>
      <c r="K852" s="254"/>
      <c r="L852" s="254"/>
      <c r="M852" s="254"/>
      <c r="N852" s="254"/>
      <c r="O852" s="254"/>
    </row>
    <row r="853" spans="2:15" ht="47.25" x14ac:dyDescent="0.25">
      <c r="B853" s="206" t="s">
        <v>2153</v>
      </c>
      <c r="C853" s="20" t="s">
        <v>147</v>
      </c>
      <c r="D853" s="20" t="s">
        <v>12</v>
      </c>
      <c r="E853" s="107" t="s">
        <v>1011</v>
      </c>
      <c r="F853" s="28">
        <v>400</v>
      </c>
      <c r="G853" s="254"/>
      <c r="H853" s="254">
        <f>3+232123</f>
        <v>232126</v>
      </c>
      <c r="I853" s="254">
        <f>G853+H853</f>
        <v>232126</v>
      </c>
      <c r="J853" s="254"/>
      <c r="K853" s="254"/>
      <c r="L853" s="254"/>
      <c r="M853" s="254"/>
      <c r="N853" s="254"/>
      <c r="O853" s="254"/>
    </row>
    <row r="854" spans="2:15" ht="32.25" thickBot="1" x14ac:dyDescent="0.3">
      <c r="B854" s="206" t="s">
        <v>2154</v>
      </c>
      <c r="C854" s="20" t="s">
        <v>147</v>
      </c>
      <c r="D854" s="20" t="s">
        <v>12</v>
      </c>
      <c r="E854" s="107" t="s">
        <v>1011</v>
      </c>
      <c r="F854" s="28">
        <v>500</v>
      </c>
      <c r="G854" s="254"/>
      <c r="H854" s="254">
        <v>240600</v>
      </c>
      <c r="I854" s="254">
        <f>G854+H854</f>
        <v>240600</v>
      </c>
      <c r="J854" s="254"/>
      <c r="K854" s="254"/>
      <c r="L854" s="254"/>
      <c r="M854" s="254"/>
      <c r="N854" s="254"/>
      <c r="O854" s="254"/>
    </row>
    <row r="855" spans="2:15" ht="48" hidden="1" thickBot="1" x14ac:dyDescent="0.3">
      <c r="B855" s="206" t="s">
        <v>1010</v>
      </c>
      <c r="C855" s="20" t="s">
        <v>147</v>
      </c>
      <c r="D855" s="20" t="s">
        <v>12</v>
      </c>
      <c r="E855" s="107" t="s">
        <v>1011</v>
      </c>
      <c r="F855" s="28">
        <v>400</v>
      </c>
      <c r="G855" s="254"/>
      <c r="H855" s="254"/>
      <c r="I855" s="254"/>
      <c r="J855" s="254"/>
      <c r="K855" s="254"/>
      <c r="L855" s="254"/>
      <c r="M855" s="254"/>
      <c r="N855" s="254"/>
      <c r="O855" s="254"/>
    </row>
    <row r="856" spans="2:15" ht="16.5" thickBot="1" x14ac:dyDescent="0.3">
      <c r="B856" s="284" t="s">
        <v>1012</v>
      </c>
      <c r="C856" s="13" t="s">
        <v>637</v>
      </c>
      <c r="D856" s="15" t="s">
        <v>10</v>
      </c>
      <c r="E856" s="14"/>
      <c r="F856" s="16"/>
      <c r="G856" s="251">
        <f>G941+G917+G930+G936+G857+G955</f>
        <v>11654788</v>
      </c>
      <c r="H856" s="251">
        <f>H941+H917+H930+H936+H857+H955+H947+H959</f>
        <v>163960</v>
      </c>
      <c r="I856" s="251">
        <f>I941+I917+I930+I936+I857+I955+I947+I959</f>
        <v>11818748</v>
      </c>
      <c r="J856" s="251">
        <f>J941+J917+J930+J936+J857+J955+J947</f>
        <v>11407228</v>
      </c>
      <c r="K856" s="251">
        <f>K941+K917+K930+K936+K857+K955+K947+K959</f>
        <v>26069</v>
      </c>
      <c r="L856" s="251">
        <f>L941+L917+L930+L936+L857+L955+L947+L959</f>
        <v>11433297</v>
      </c>
      <c r="M856" s="251">
        <f>M941+M917+M930+M936+M857+M955</f>
        <v>11776398</v>
      </c>
      <c r="N856" s="251">
        <f>N941+N917+N930+N936+N857+N955+N959</f>
        <v>12072</v>
      </c>
      <c r="O856" s="251">
        <f>O941+O917+O930+O936+O857+O955+O959</f>
        <v>11788470</v>
      </c>
    </row>
    <row r="857" spans="2:15" ht="31.5" x14ac:dyDescent="0.25">
      <c r="B857" s="292" t="s">
        <v>985</v>
      </c>
      <c r="C857" s="81" t="s">
        <v>147</v>
      </c>
      <c r="D857" s="83" t="s">
        <v>13</v>
      </c>
      <c r="E857" s="159" t="s">
        <v>13</v>
      </c>
      <c r="F857" s="8"/>
      <c r="G857" s="281">
        <f t="shared" ref="G857:O857" si="322">G858+G896+G914</f>
        <v>11653544</v>
      </c>
      <c r="H857" s="281">
        <f t="shared" si="322"/>
        <v>-1912547</v>
      </c>
      <c r="I857" s="281">
        <f t="shared" si="322"/>
        <v>9740997</v>
      </c>
      <c r="J857" s="281">
        <f t="shared" si="322"/>
        <v>11407008</v>
      </c>
      <c r="K857" s="281">
        <f t="shared" si="322"/>
        <v>-1402965</v>
      </c>
      <c r="L857" s="281">
        <f t="shared" si="322"/>
        <v>10004043</v>
      </c>
      <c r="M857" s="281">
        <f t="shared" si="322"/>
        <v>11776178</v>
      </c>
      <c r="N857" s="281">
        <f t="shared" si="322"/>
        <v>-1259133</v>
      </c>
      <c r="O857" s="281">
        <f t="shared" si="322"/>
        <v>10517045</v>
      </c>
    </row>
    <row r="858" spans="2:15" ht="18" customHeight="1" x14ac:dyDescent="0.25">
      <c r="B858" s="206" t="s">
        <v>1013</v>
      </c>
      <c r="C858" s="85" t="s">
        <v>147</v>
      </c>
      <c r="D858" s="20" t="s">
        <v>13</v>
      </c>
      <c r="E858" s="122" t="s">
        <v>1014</v>
      </c>
      <c r="F858" s="2"/>
      <c r="G858" s="274">
        <f t="shared" ref="G858:O858" si="323">G859+G869+G871+G874+G879+G884</f>
        <v>11647179</v>
      </c>
      <c r="H858" s="274">
        <f t="shared" si="323"/>
        <v>-1912547</v>
      </c>
      <c r="I858" s="274">
        <f t="shared" si="323"/>
        <v>9734632</v>
      </c>
      <c r="J858" s="274">
        <f t="shared" si="323"/>
        <v>11400643</v>
      </c>
      <c r="K858" s="274">
        <f t="shared" si="323"/>
        <v>-1402965</v>
      </c>
      <c r="L858" s="274">
        <f t="shared" si="323"/>
        <v>9997678</v>
      </c>
      <c r="M858" s="274">
        <f t="shared" si="323"/>
        <v>11769813</v>
      </c>
      <c r="N858" s="274">
        <f t="shared" si="323"/>
        <v>-1259133</v>
      </c>
      <c r="O858" s="274">
        <f t="shared" si="323"/>
        <v>10510680</v>
      </c>
    </row>
    <row r="859" spans="2:15" ht="18" customHeight="1" x14ac:dyDescent="0.25">
      <c r="B859" s="206" t="s">
        <v>1015</v>
      </c>
      <c r="C859" s="85" t="s">
        <v>147</v>
      </c>
      <c r="D859" s="20" t="s">
        <v>13</v>
      </c>
      <c r="E859" s="122" t="s">
        <v>1016</v>
      </c>
      <c r="F859" s="2"/>
      <c r="G859" s="274">
        <f t="shared" ref="G859:O859" si="324">G860+G861+G862+G863+G864+G865+G866+G867+G868</f>
        <v>9423149</v>
      </c>
      <c r="H859" s="274">
        <f t="shared" si="324"/>
        <v>44960</v>
      </c>
      <c r="I859" s="274">
        <f t="shared" si="324"/>
        <v>9468109</v>
      </c>
      <c r="J859" s="274">
        <f t="shared" si="324"/>
        <v>10068721</v>
      </c>
      <c r="K859" s="274">
        <f t="shared" si="324"/>
        <v>-160921</v>
      </c>
      <c r="L859" s="274">
        <f t="shared" si="324"/>
        <v>9907800</v>
      </c>
      <c r="M859" s="274">
        <f t="shared" si="324"/>
        <v>10536112</v>
      </c>
      <c r="N859" s="274">
        <f t="shared" si="324"/>
        <v>-196097</v>
      </c>
      <c r="O859" s="274">
        <f t="shared" si="324"/>
        <v>10340015</v>
      </c>
    </row>
    <row r="860" spans="2:15" ht="63" x14ac:dyDescent="0.25">
      <c r="B860" s="206" t="s">
        <v>1017</v>
      </c>
      <c r="C860" s="85" t="s">
        <v>147</v>
      </c>
      <c r="D860" s="20" t="s">
        <v>13</v>
      </c>
      <c r="E860" s="122" t="s">
        <v>1018</v>
      </c>
      <c r="F860" s="2">
        <v>100</v>
      </c>
      <c r="G860" s="254">
        <v>12166</v>
      </c>
      <c r="H860" s="254">
        <v>65</v>
      </c>
      <c r="I860" s="254">
        <f t="shared" ref="I860:I868" si="325">G860+H860</f>
        <v>12231</v>
      </c>
      <c r="J860" s="254">
        <v>12796</v>
      </c>
      <c r="K860" s="254">
        <f>-381+173</f>
        <v>-208</v>
      </c>
      <c r="L860" s="254">
        <f t="shared" ref="L860:L868" si="326">J860+K860</f>
        <v>12588</v>
      </c>
      <c r="M860" s="254">
        <v>13277</v>
      </c>
      <c r="N860" s="254">
        <f>-395+117</f>
        <v>-278</v>
      </c>
      <c r="O860" s="254">
        <f t="shared" ref="O860:O868" si="327">M860+N860</f>
        <v>12999</v>
      </c>
    </row>
    <row r="861" spans="2:15" ht="47.25" x14ac:dyDescent="0.25">
      <c r="B861" s="206" t="s">
        <v>1019</v>
      </c>
      <c r="C861" s="85" t="s">
        <v>147</v>
      </c>
      <c r="D861" s="20" t="s">
        <v>13</v>
      </c>
      <c r="E861" s="122" t="s">
        <v>1018</v>
      </c>
      <c r="F861" s="2">
        <v>200</v>
      </c>
      <c r="G861" s="254">
        <v>404</v>
      </c>
      <c r="H861" s="254"/>
      <c r="I861" s="254">
        <f t="shared" si="325"/>
        <v>404</v>
      </c>
      <c r="J861" s="254">
        <v>404</v>
      </c>
      <c r="K861" s="254"/>
      <c r="L861" s="254">
        <f t="shared" si="326"/>
        <v>404</v>
      </c>
      <c r="M861" s="254">
        <v>404</v>
      </c>
      <c r="N861" s="254"/>
      <c r="O861" s="254">
        <f t="shared" si="327"/>
        <v>404</v>
      </c>
    </row>
    <row r="862" spans="2:15" ht="47.25" x14ac:dyDescent="0.25">
      <c r="B862" s="206" t="s">
        <v>1020</v>
      </c>
      <c r="C862" s="85" t="s">
        <v>147</v>
      </c>
      <c r="D862" s="20" t="s">
        <v>13</v>
      </c>
      <c r="E862" s="122" t="s">
        <v>1018</v>
      </c>
      <c r="F862" s="3" t="s">
        <v>111</v>
      </c>
      <c r="G862" s="254">
        <v>474670</v>
      </c>
      <c r="H862" s="254">
        <f>116+1596</f>
        <v>1712</v>
      </c>
      <c r="I862" s="254">
        <f t="shared" si="325"/>
        <v>476382</v>
      </c>
      <c r="J862" s="254">
        <v>499472</v>
      </c>
      <c r="K862" s="254">
        <f>-11569+4243</f>
        <v>-7326</v>
      </c>
      <c r="L862" s="254">
        <f t="shared" si="326"/>
        <v>492146</v>
      </c>
      <c r="M862" s="254">
        <v>516960</v>
      </c>
      <c r="N862" s="254">
        <f>-12014+2863</f>
        <v>-9151</v>
      </c>
      <c r="O862" s="254">
        <f t="shared" si="327"/>
        <v>507809</v>
      </c>
    </row>
    <row r="863" spans="2:15" ht="31.5" x14ac:dyDescent="0.25">
      <c r="B863" s="206" t="s">
        <v>1021</v>
      </c>
      <c r="C863" s="85" t="s">
        <v>147</v>
      </c>
      <c r="D863" s="20" t="s">
        <v>13</v>
      </c>
      <c r="E863" s="122" t="s">
        <v>1018</v>
      </c>
      <c r="F863" s="2">
        <v>800</v>
      </c>
      <c r="G863" s="254">
        <v>1</v>
      </c>
      <c r="H863" s="254"/>
      <c r="I863" s="254">
        <f t="shared" si="325"/>
        <v>1</v>
      </c>
      <c r="J863" s="254">
        <v>1</v>
      </c>
      <c r="K863" s="254"/>
      <c r="L863" s="254">
        <f t="shared" si="326"/>
        <v>1</v>
      </c>
      <c r="M863" s="254">
        <v>1</v>
      </c>
      <c r="N863" s="254"/>
      <c r="O863" s="254">
        <f t="shared" si="327"/>
        <v>1</v>
      </c>
    </row>
    <row r="864" spans="2:15" ht="31.5" x14ac:dyDescent="0.25">
      <c r="B864" s="206" t="s">
        <v>755</v>
      </c>
      <c r="C864" s="85" t="s">
        <v>147</v>
      </c>
      <c r="D864" s="20" t="s">
        <v>13</v>
      </c>
      <c r="E864" s="122" t="s">
        <v>1022</v>
      </c>
      <c r="F864" s="2">
        <v>600</v>
      </c>
      <c r="G864" s="254">
        <v>11128</v>
      </c>
      <c r="H864" s="254">
        <v>60</v>
      </c>
      <c r="I864" s="254">
        <f t="shared" si="325"/>
        <v>11188</v>
      </c>
      <c r="J864" s="254">
        <v>11608</v>
      </c>
      <c r="K864" s="254">
        <v>164</v>
      </c>
      <c r="L864" s="254">
        <f t="shared" si="326"/>
        <v>11772</v>
      </c>
      <c r="M864" s="254">
        <v>11956</v>
      </c>
      <c r="N864" s="254">
        <v>110</v>
      </c>
      <c r="O864" s="254">
        <f t="shared" si="327"/>
        <v>12066</v>
      </c>
    </row>
    <row r="865" spans="2:15" ht="78.75" x14ac:dyDescent="0.25">
      <c r="B865" s="206" t="s">
        <v>1023</v>
      </c>
      <c r="C865" s="85" t="s">
        <v>147</v>
      </c>
      <c r="D865" s="20" t="s">
        <v>13</v>
      </c>
      <c r="E865" s="122" t="s">
        <v>1024</v>
      </c>
      <c r="F865" s="2">
        <v>100</v>
      </c>
      <c r="G865" s="254">
        <v>255</v>
      </c>
      <c r="H865" s="254"/>
      <c r="I865" s="254">
        <f t="shared" si="325"/>
        <v>255</v>
      </c>
      <c r="J865" s="254">
        <v>255</v>
      </c>
      <c r="K865" s="254"/>
      <c r="L865" s="254">
        <f t="shared" si="326"/>
        <v>255</v>
      </c>
      <c r="M865" s="254">
        <v>255</v>
      </c>
      <c r="N865" s="254"/>
      <c r="O865" s="254">
        <f t="shared" si="327"/>
        <v>255</v>
      </c>
    </row>
    <row r="866" spans="2:15" ht="63" x14ac:dyDescent="0.25">
      <c r="B866" s="206" t="s">
        <v>1025</v>
      </c>
      <c r="C866" s="85" t="s">
        <v>147</v>
      </c>
      <c r="D866" s="20" t="s">
        <v>13</v>
      </c>
      <c r="E866" s="122" t="s">
        <v>1024</v>
      </c>
      <c r="F866" s="2">
        <v>600</v>
      </c>
      <c r="G866" s="254">
        <v>1775</v>
      </c>
      <c r="H866" s="254"/>
      <c r="I866" s="254">
        <f t="shared" si="325"/>
        <v>1775</v>
      </c>
      <c r="J866" s="254">
        <v>1775</v>
      </c>
      <c r="K866" s="254"/>
      <c r="L866" s="254">
        <f t="shared" si="326"/>
        <v>1775</v>
      </c>
      <c r="M866" s="254">
        <v>1775</v>
      </c>
      <c r="N866" s="254"/>
      <c r="O866" s="254">
        <f t="shared" si="327"/>
        <v>1775</v>
      </c>
    </row>
    <row r="867" spans="2:15" ht="31.5" x14ac:dyDescent="0.25">
      <c r="B867" s="206" t="s">
        <v>1026</v>
      </c>
      <c r="C867" s="85" t="s">
        <v>147</v>
      </c>
      <c r="D867" s="20" t="s">
        <v>13</v>
      </c>
      <c r="E867" s="122" t="s">
        <v>1027</v>
      </c>
      <c r="F867" s="2">
        <v>500</v>
      </c>
      <c r="G867" s="254">
        <v>8814841</v>
      </c>
      <c r="H867" s="254">
        <v>43123</v>
      </c>
      <c r="I867" s="254">
        <f t="shared" si="325"/>
        <v>8857964</v>
      </c>
      <c r="J867" s="254">
        <v>9434501</v>
      </c>
      <c r="K867" s="254">
        <f>-274644+121093</f>
        <v>-153551</v>
      </c>
      <c r="L867" s="254">
        <f t="shared" si="326"/>
        <v>9280950</v>
      </c>
      <c r="M867" s="254">
        <v>9883575</v>
      </c>
      <c r="N867" s="254">
        <f>-287823+101045</f>
        <v>-186778</v>
      </c>
      <c r="O867" s="254">
        <f t="shared" si="327"/>
        <v>9696797</v>
      </c>
    </row>
    <row r="868" spans="2:15" ht="54.75" customHeight="1" x14ac:dyDescent="0.25">
      <c r="B868" s="206" t="s">
        <v>1028</v>
      </c>
      <c r="C868" s="85" t="s">
        <v>147</v>
      </c>
      <c r="D868" s="20" t="s">
        <v>13</v>
      </c>
      <c r="E868" s="122" t="s">
        <v>1029</v>
      </c>
      <c r="F868" s="2">
        <v>500</v>
      </c>
      <c r="G868" s="254">
        <v>107909</v>
      </c>
      <c r="H868" s="254"/>
      <c r="I868" s="254">
        <f t="shared" si="325"/>
        <v>107909</v>
      </c>
      <c r="J868" s="254">
        <v>107909</v>
      </c>
      <c r="K868" s="254"/>
      <c r="L868" s="254">
        <f t="shared" si="326"/>
        <v>107909</v>
      </c>
      <c r="M868" s="254">
        <v>107909</v>
      </c>
      <c r="N868" s="254"/>
      <c r="O868" s="254">
        <f t="shared" si="327"/>
        <v>107909</v>
      </c>
    </row>
    <row r="869" spans="2:15" ht="19.5" hidden="1" customHeight="1" x14ac:dyDescent="0.25">
      <c r="B869" s="206" t="s">
        <v>1030</v>
      </c>
      <c r="C869" s="85" t="s">
        <v>147</v>
      </c>
      <c r="D869" s="20" t="s">
        <v>13</v>
      </c>
      <c r="E869" s="122" t="s">
        <v>1031</v>
      </c>
      <c r="F869" s="2"/>
      <c r="G869" s="274">
        <f t="shared" ref="G869:O869" si="328">G870</f>
        <v>0</v>
      </c>
      <c r="H869" s="274">
        <f t="shared" si="328"/>
        <v>0</v>
      </c>
      <c r="I869" s="274">
        <f t="shared" si="328"/>
        <v>0</v>
      </c>
      <c r="J869" s="274">
        <f t="shared" si="328"/>
        <v>0</v>
      </c>
      <c r="K869" s="274">
        <f t="shared" si="328"/>
        <v>0</v>
      </c>
      <c r="L869" s="274">
        <f t="shared" si="328"/>
        <v>0</v>
      </c>
      <c r="M869" s="274">
        <f t="shared" si="328"/>
        <v>0</v>
      </c>
      <c r="N869" s="274">
        <f t="shared" si="328"/>
        <v>0</v>
      </c>
      <c r="O869" s="274">
        <f t="shared" si="328"/>
        <v>0</v>
      </c>
    </row>
    <row r="870" spans="2:15" ht="35.25" hidden="1" customHeight="1" x14ac:dyDescent="0.25">
      <c r="B870" s="206" t="s">
        <v>1032</v>
      </c>
      <c r="C870" s="85" t="s">
        <v>147</v>
      </c>
      <c r="D870" s="20" t="s">
        <v>13</v>
      </c>
      <c r="E870" s="122" t="s">
        <v>1033</v>
      </c>
      <c r="F870" s="3" t="s">
        <v>188</v>
      </c>
      <c r="G870" s="254"/>
      <c r="H870" s="254"/>
      <c r="I870" s="254"/>
      <c r="J870" s="254"/>
      <c r="K870" s="254"/>
      <c r="L870" s="254"/>
      <c r="M870" s="254"/>
      <c r="N870" s="254"/>
      <c r="O870" s="254"/>
    </row>
    <row r="871" spans="2:15" ht="19.5" customHeight="1" x14ac:dyDescent="0.25">
      <c r="B871" s="206" t="s">
        <v>1034</v>
      </c>
      <c r="C871" s="85" t="s">
        <v>147</v>
      </c>
      <c r="D871" s="20" t="s">
        <v>13</v>
      </c>
      <c r="E871" s="122" t="s">
        <v>1035</v>
      </c>
      <c r="F871" s="2"/>
      <c r="G871" s="274">
        <f t="shared" ref="G871:O871" si="329">G872+G873</f>
        <v>106392</v>
      </c>
      <c r="H871" s="274">
        <f t="shared" si="329"/>
        <v>0</v>
      </c>
      <c r="I871" s="274">
        <f t="shared" si="329"/>
        <v>106392</v>
      </c>
      <c r="J871" s="274">
        <f t="shared" si="329"/>
        <v>35071</v>
      </c>
      <c r="K871" s="274">
        <f t="shared" si="329"/>
        <v>0</v>
      </c>
      <c r="L871" s="274">
        <f t="shared" si="329"/>
        <v>35071</v>
      </c>
      <c r="M871" s="274">
        <f t="shared" si="329"/>
        <v>41016</v>
      </c>
      <c r="N871" s="274">
        <f t="shared" si="329"/>
        <v>0</v>
      </c>
      <c r="O871" s="274">
        <f t="shared" si="329"/>
        <v>41016</v>
      </c>
    </row>
    <row r="872" spans="2:15" ht="52.5" hidden="1" customHeight="1" x14ac:dyDescent="0.25">
      <c r="B872" s="206" t="s">
        <v>1036</v>
      </c>
      <c r="C872" s="85" t="s">
        <v>147</v>
      </c>
      <c r="D872" s="20" t="s">
        <v>13</v>
      </c>
      <c r="E872" s="122" t="s">
        <v>1037</v>
      </c>
      <c r="F872" s="3" t="s">
        <v>30</v>
      </c>
      <c r="G872" s="254"/>
      <c r="H872" s="254"/>
      <c r="I872" s="254"/>
      <c r="J872" s="254"/>
      <c r="K872" s="254"/>
      <c r="L872" s="254"/>
      <c r="M872" s="254"/>
      <c r="N872" s="254"/>
      <c r="O872" s="254"/>
    </row>
    <row r="873" spans="2:15" ht="31.5" x14ac:dyDescent="0.25">
      <c r="B873" s="206" t="s">
        <v>140</v>
      </c>
      <c r="C873" s="85" t="s">
        <v>147</v>
      </c>
      <c r="D873" s="20" t="s">
        <v>13</v>
      </c>
      <c r="E873" s="122" t="s">
        <v>1038</v>
      </c>
      <c r="F873" s="2">
        <v>200</v>
      </c>
      <c r="G873" s="254">
        <v>106392</v>
      </c>
      <c r="H873" s="254"/>
      <c r="I873" s="254">
        <f>G873+H873</f>
        <v>106392</v>
      </c>
      <c r="J873" s="254">
        <v>35071</v>
      </c>
      <c r="K873" s="254"/>
      <c r="L873" s="254">
        <f>J873+K873</f>
        <v>35071</v>
      </c>
      <c r="M873" s="254">
        <v>41016</v>
      </c>
      <c r="N873" s="254"/>
      <c r="O873" s="254">
        <f>M873+N873</f>
        <v>41016</v>
      </c>
    </row>
    <row r="874" spans="2:15" ht="19.5" hidden="1" customHeight="1" x14ac:dyDescent="0.25">
      <c r="B874" s="206" t="s">
        <v>1039</v>
      </c>
      <c r="C874" s="85" t="s">
        <v>147</v>
      </c>
      <c r="D874" s="20" t="s">
        <v>13</v>
      </c>
      <c r="E874" s="122" t="s">
        <v>1040</v>
      </c>
      <c r="F874" s="2"/>
      <c r="G874" s="274">
        <f t="shared" ref="G874:O874" si="330">G877+G875+G876+G878</f>
        <v>0</v>
      </c>
      <c r="H874" s="274">
        <f t="shared" si="330"/>
        <v>0</v>
      </c>
      <c r="I874" s="274">
        <f t="shared" si="330"/>
        <v>0</v>
      </c>
      <c r="J874" s="274">
        <f t="shared" si="330"/>
        <v>0</v>
      </c>
      <c r="K874" s="274">
        <f t="shared" si="330"/>
        <v>0</v>
      </c>
      <c r="L874" s="274">
        <f t="shared" si="330"/>
        <v>0</v>
      </c>
      <c r="M874" s="274">
        <f t="shared" si="330"/>
        <v>0</v>
      </c>
      <c r="N874" s="274">
        <f t="shared" si="330"/>
        <v>0</v>
      </c>
      <c r="O874" s="274">
        <f t="shared" si="330"/>
        <v>0</v>
      </c>
    </row>
    <row r="875" spans="2:15" ht="35.25" hidden="1" customHeight="1" x14ac:dyDescent="0.25">
      <c r="B875" s="206" t="s">
        <v>1041</v>
      </c>
      <c r="C875" s="85" t="s">
        <v>147</v>
      </c>
      <c r="D875" s="20" t="s">
        <v>13</v>
      </c>
      <c r="E875" s="122" t="s">
        <v>1042</v>
      </c>
      <c r="F875" s="2">
        <v>200</v>
      </c>
      <c r="G875" s="274"/>
      <c r="H875" s="274"/>
      <c r="I875" s="274"/>
      <c r="J875" s="274"/>
      <c r="K875" s="274"/>
      <c r="L875" s="274"/>
      <c r="M875" s="274"/>
      <c r="N875" s="274"/>
      <c r="O875" s="274"/>
    </row>
    <row r="876" spans="2:15" ht="35.25" hidden="1" customHeight="1" x14ac:dyDescent="0.25">
      <c r="B876" s="206" t="s">
        <v>1043</v>
      </c>
      <c r="C876" s="85" t="s">
        <v>147</v>
      </c>
      <c r="D876" s="20" t="s">
        <v>13</v>
      </c>
      <c r="E876" s="122" t="s">
        <v>1042</v>
      </c>
      <c r="F876" s="2">
        <v>300</v>
      </c>
      <c r="G876" s="274"/>
      <c r="H876" s="274"/>
      <c r="I876" s="274"/>
      <c r="J876" s="274"/>
      <c r="K876" s="274"/>
      <c r="L876" s="274"/>
      <c r="M876" s="274"/>
      <c r="N876" s="274"/>
      <c r="O876" s="274"/>
    </row>
    <row r="877" spans="2:15" ht="31.5" hidden="1" x14ac:dyDescent="0.25">
      <c r="B877" s="206" t="s">
        <v>1041</v>
      </c>
      <c r="C877" s="85" t="s">
        <v>147</v>
      </c>
      <c r="D877" s="20" t="s">
        <v>13</v>
      </c>
      <c r="E877" s="122" t="s">
        <v>1044</v>
      </c>
      <c r="F877" s="2">
        <v>200</v>
      </c>
      <c r="G877" s="254"/>
      <c r="H877" s="254"/>
      <c r="I877" s="254"/>
      <c r="J877" s="254"/>
      <c r="K877" s="254"/>
      <c r="L877" s="254"/>
      <c r="M877" s="254"/>
      <c r="N877" s="254"/>
      <c r="O877" s="254"/>
    </row>
    <row r="878" spans="2:15" ht="4.5" hidden="1" customHeight="1" x14ac:dyDescent="0.25">
      <c r="B878" s="206" t="s">
        <v>1045</v>
      </c>
      <c r="C878" s="85" t="s">
        <v>147</v>
      </c>
      <c r="D878" s="20" t="s">
        <v>13</v>
      </c>
      <c r="E878" s="122" t="s">
        <v>1044</v>
      </c>
      <c r="F878" s="2">
        <v>300</v>
      </c>
      <c r="G878" s="254"/>
      <c r="H878" s="254"/>
      <c r="I878" s="254"/>
      <c r="J878" s="254"/>
      <c r="K878" s="254"/>
      <c r="L878" s="254"/>
      <c r="M878" s="254"/>
      <c r="N878" s="254"/>
      <c r="O878" s="254"/>
    </row>
    <row r="879" spans="2:15" ht="35.25" customHeight="1" x14ac:dyDescent="0.25">
      <c r="B879" s="206" t="s">
        <v>1046</v>
      </c>
      <c r="C879" s="85" t="s">
        <v>147</v>
      </c>
      <c r="D879" s="20" t="s">
        <v>13</v>
      </c>
      <c r="E879" s="122" t="s">
        <v>1047</v>
      </c>
      <c r="F879" s="2"/>
      <c r="G879" s="274">
        <f t="shared" ref="G879:O879" si="331">G882+G883+G881</f>
        <v>29238</v>
      </c>
      <c r="H879" s="274">
        <f t="shared" si="331"/>
        <v>0</v>
      </c>
      <c r="I879" s="274">
        <f t="shared" si="331"/>
        <v>29238</v>
      </c>
      <c r="J879" s="274">
        <f t="shared" si="331"/>
        <v>29238</v>
      </c>
      <c r="K879" s="274">
        <f t="shared" si="331"/>
        <v>0</v>
      </c>
      <c r="L879" s="274">
        <f t="shared" si="331"/>
        <v>29238</v>
      </c>
      <c r="M879" s="274">
        <f t="shared" si="331"/>
        <v>29238</v>
      </c>
      <c r="N879" s="274">
        <f t="shared" si="331"/>
        <v>0</v>
      </c>
      <c r="O879" s="274">
        <f t="shared" si="331"/>
        <v>29238</v>
      </c>
    </row>
    <row r="880" spans="2:15" ht="35.25" hidden="1" customHeight="1" x14ac:dyDescent="0.25">
      <c r="B880" s="206" t="s">
        <v>1048</v>
      </c>
      <c r="C880" s="7" t="s">
        <v>147</v>
      </c>
      <c r="D880" s="7" t="s">
        <v>13</v>
      </c>
      <c r="E880" s="125" t="s">
        <v>1049</v>
      </c>
      <c r="F880" s="28">
        <v>300</v>
      </c>
      <c r="G880" s="274"/>
      <c r="H880" s="274"/>
      <c r="I880" s="274"/>
      <c r="J880" s="274"/>
      <c r="K880" s="274"/>
      <c r="L880" s="274"/>
      <c r="M880" s="274"/>
      <c r="N880" s="274"/>
      <c r="O880" s="274"/>
    </row>
    <row r="881" spans="2:15" ht="31.5" x14ac:dyDescent="0.25">
      <c r="B881" s="206" t="s">
        <v>140</v>
      </c>
      <c r="C881" s="85" t="s">
        <v>147</v>
      </c>
      <c r="D881" s="20" t="s">
        <v>13</v>
      </c>
      <c r="E881" s="122" t="s">
        <v>1050</v>
      </c>
      <c r="F881" s="2">
        <v>200</v>
      </c>
      <c r="G881" s="254">
        <v>16650</v>
      </c>
      <c r="H881" s="254"/>
      <c r="I881" s="254">
        <f>G881+H881</f>
        <v>16650</v>
      </c>
      <c r="J881" s="254">
        <v>16650</v>
      </c>
      <c r="K881" s="254"/>
      <c r="L881" s="254">
        <f>J881+K881</f>
        <v>16650</v>
      </c>
      <c r="M881" s="254">
        <v>16650</v>
      </c>
      <c r="N881" s="254"/>
      <c r="O881" s="254">
        <f>M881+N881</f>
        <v>16650</v>
      </c>
    </row>
    <row r="882" spans="2:15" ht="20.25" customHeight="1" x14ac:dyDescent="0.25">
      <c r="B882" s="206" t="s">
        <v>187</v>
      </c>
      <c r="C882" s="85" t="s">
        <v>147</v>
      </c>
      <c r="D882" s="20" t="s">
        <v>13</v>
      </c>
      <c r="E882" s="122" t="s">
        <v>1050</v>
      </c>
      <c r="F882" s="2">
        <v>300</v>
      </c>
      <c r="G882" s="254">
        <v>6342</v>
      </c>
      <c r="H882" s="254"/>
      <c r="I882" s="254">
        <f>G882+H882</f>
        <v>6342</v>
      </c>
      <c r="J882" s="254">
        <v>6342</v>
      </c>
      <c r="K882" s="254"/>
      <c r="L882" s="254">
        <f>J882+K882</f>
        <v>6342</v>
      </c>
      <c r="M882" s="254">
        <v>6342</v>
      </c>
      <c r="N882" s="254"/>
      <c r="O882" s="254">
        <f>M882+N882</f>
        <v>6342</v>
      </c>
    </row>
    <row r="883" spans="2:15" ht="31.5" x14ac:dyDescent="0.25">
      <c r="B883" s="206" t="s">
        <v>1051</v>
      </c>
      <c r="C883" s="85" t="s">
        <v>147</v>
      </c>
      <c r="D883" s="20" t="s">
        <v>13</v>
      </c>
      <c r="E883" s="122" t="s">
        <v>1050</v>
      </c>
      <c r="F883" s="2">
        <v>600</v>
      </c>
      <c r="G883" s="254">
        <v>6246</v>
      </c>
      <c r="H883" s="254"/>
      <c r="I883" s="254">
        <f>G883+H883</f>
        <v>6246</v>
      </c>
      <c r="J883" s="254">
        <v>6246</v>
      </c>
      <c r="K883" s="254"/>
      <c r="L883" s="254">
        <f>J883+K883</f>
        <v>6246</v>
      </c>
      <c r="M883" s="254">
        <v>6246</v>
      </c>
      <c r="N883" s="254"/>
      <c r="O883" s="254">
        <f>M883+N883</f>
        <v>6246</v>
      </c>
    </row>
    <row r="884" spans="2:15" ht="15.75" x14ac:dyDescent="0.25">
      <c r="B884" s="206" t="s">
        <v>1052</v>
      </c>
      <c r="C884" s="85" t="s">
        <v>147</v>
      </c>
      <c r="D884" s="20" t="s">
        <v>13</v>
      </c>
      <c r="E884" s="122" t="s">
        <v>1053</v>
      </c>
      <c r="F884" s="2"/>
      <c r="G884" s="274">
        <f t="shared" ref="G884:O884" si="332">G886+G894+G895+G885+G893+G888+G892+G887+G889+G891+G890+G905</f>
        <v>2088400</v>
      </c>
      <c r="H884" s="274">
        <f t="shared" si="332"/>
        <v>-1957507</v>
      </c>
      <c r="I884" s="274">
        <f t="shared" si="332"/>
        <v>130893</v>
      </c>
      <c r="J884" s="274">
        <f t="shared" si="332"/>
        <v>1267613</v>
      </c>
      <c r="K884" s="274">
        <f t="shared" si="332"/>
        <v>-1242044</v>
      </c>
      <c r="L884" s="274">
        <f t="shared" si="332"/>
        <v>25569</v>
      </c>
      <c r="M884" s="274">
        <f t="shared" si="332"/>
        <v>1163447</v>
      </c>
      <c r="N884" s="274">
        <f t="shared" si="332"/>
        <v>-1063036</v>
      </c>
      <c r="O884" s="274">
        <f t="shared" si="332"/>
        <v>100411</v>
      </c>
    </row>
    <row r="885" spans="2:15" ht="52.5" hidden="1" customHeight="1" x14ac:dyDescent="0.25">
      <c r="B885" s="193" t="s">
        <v>1054</v>
      </c>
      <c r="C885" s="85" t="s">
        <v>147</v>
      </c>
      <c r="D885" s="20" t="s">
        <v>13</v>
      </c>
      <c r="E885" s="122" t="s">
        <v>1055</v>
      </c>
      <c r="F885" s="2">
        <v>600</v>
      </c>
      <c r="G885" s="274">
        <v>219240</v>
      </c>
      <c r="H885" s="274">
        <v>-219240</v>
      </c>
      <c r="I885" s="274">
        <f t="shared" ref="I885:I895" si="333">G885+H885</f>
        <v>0</v>
      </c>
      <c r="J885" s="274">
        <v>0</v>
      </c>
      <c r="K885" s="274"/>
      <c r="L885" s="274">
        <f t="shared" ref="L885:L895" si="334">J885+K885</f>
        <v>0</v>
      </c>
      <c r="M885" s="274">
        <v>0</v>
      </c>
      <c r="N885" s="274"/>
      <c r="O885" s="274">
        <f t="shared" ref="O885:O895" si="335">M885+N885</f>
        <v>0</v>
      </c>
    </row>
    <row r="886" spans="2:15" ht="47.25" hidden="1" x14ac:dyDescent="0.25">
      <c r="B886" s="206" t="s">
        <v>491</v>
      </c>
      <c r="C886" s="85" t="s">
        <v>147</v>
      </c>
      <c r="D886" s="20" t="s">
        <v>13</v>
      </c>
      <c r="E886" s="122" t="s">
        <v>1056</v>
      </c>
      <c r="F886" s="2">
        <v>400</v>
      </c>
      <c r="G886" s="274">
        <v>0</v>
      </c>
      <c r="H886" s="274"/>
      <c r="I886" s="274">
        <f t="shared" si="333"/>
        <v>0</v>
      </c>
      <c r="J886" s="274">
        <v>1267613</v>
      </c>
      <c r="K886" s="274">
        <v>-1267613</v>
      </c>
      <c r="L886" s="274">
        <f t="shared" si="334"/>
        <v>0</v>
      </c>
      <c r="M886" s="274">
        <v>1163447</v>
      </c>
      <c r="N886" s="274">
        <v>-1163447</v>
      </c>
      <c r="O886" s="274">
        <f t="shared" si="335"/>
        <v>0</v>
      </c>
    </row>
    <row r="887" spans="2:15" ht="66.75" hidden="1" customHeight="1" x14ac:dyDescent="0.25">
      <c r="B887" s="193" t="s">
        <v>1057</v>
      </c>
      <c r="C887" s="20" t="s">
        <v>147</v>
      </c>
      <c r="D887" s="20" t="s">
        <v>13</v>
      </c>
      <c r="E887" s="122" t="s">
        <v>1056</v>
      </c>
      <c r="F887" s="2">
        <v>400</v>
      </c>
      <c r="G887" s="274"/>
      <c r="H887" s="274"/>
      <c r="I887" s="274">
        <f t="shared" si="333"/>
        <v>0</v>
      </c>
      <c r="J887" s="274"/>
      <c r="K887" s="274"/>
      <c r="L887" s="274">
        <f t="shared" si="334"/>
        <v>0</v>
      </c>
      <c r="M887" s="274"/>
      <c r="N887" s="274"/>
      <c r="O887" s="274">
        <f t="shared" si="335"/>
        <v>0</v>
      </c>
    </row>
    <row r="888" spans="2:15" ht="51.75" hidden="1" customHeight="1" x14ac:dyDescent="0.25">
      <c r="B888" s="193" t="s">
        <v>1058</v>
      </c>
      <c r="C888" s="20" t="s">
        <v>147</v>
      </c>
      <c r="D888" s="20" t="s">
        <v>13</v>
      </c>
      <c r="E888" s="122" t="s">
        <v>1059</v>
      </c>
      <c r="F888" s="2">
        <v>500</v>
      </c>
      <c r="G888" s="274"/>
      <c r="H888" s="274"/>
      <c r="I888" s="274">
        <f t="shared" si="333"/>
        <v>0</v>
      </c>
      <c r="J888" s="274"/>
      <c r="K888" s="274"/>
      <c r="L888" s="274">
        <f t="shared" si="334"/>
        <v>0</v>
      </c>
      <c r="M888" s="274"/>
      <c r="N888" s="274"/>
      <c r="O888" s="274">
        <f t="shared" si="335"/>
        <v>0</v>
      </c>
    </row>
    <row r="889" spans="2:15" ht="51.75" hidden="1" customHeight="1" x14ac:dyDescent="0.25">
      <c r="B889" s="193" t="s">
        <v>1060</v>
      </c>
      <c r="C889" s="20" t="s">
        <v>147</v>
      </c>
      <c r="D889" s="20" t="s">
        <v>13</v>
      </c>
      <c r="E889" s="122" t="s">
        <v>1061</v>
      </c>
      <c r="F889" s="2">
        <v>500</v>
      </c>
      <c r="G889" s="274"/>
      <c r="H889" s="274"/>
      <c r="I889" s="274">
        <f t="shared" si="333"/>
        <v>0</v>
      </c>
      <c r="J889" s="274"/>
      <c r="K889" s="274"/>
      <c r="L889" s="274">
        <f t="shared" si="334"/>
        <v>0</v>
      </c>
      <c r="M889" s="274"/>
      <c r="N889" s="274"/>
      <c r="O889" s="274">
        <f t="shared" si="335"/>
        <v>0</v>
      </c>
    </row>
    <row r="890" spans="2:15" ht="47.25" hidden="1" x14ac:dyDescent="0.25">
      <c r="B890" s="193" t="s">
        <v>1062</v>
      </c>
      <c r="C890" s="20" t="s">
        <v>147</v>
      </c>
      <c r="D890" s="20" t="s">
        <v>13</v>
      </c>
      <c r="E890" s="122" t="s">
        <v>1063</v>
      </c>
      <c r="F890" s="2">
        <v>400</v>
      </c>
      <c r="G890" s="274"/>
      <c r="H890" s="274"/>
      <c r="I890" s="274">
        <f t="shared" si="333"/>
        <v>0</v>
      </c>
      <c r="J890" s="274"/>
      <c r="K890" s="274"/>
      <c r="L890" s="274">
        <f t="shared" si="334"/>
        <v>0</v>
      </c>
      <c r="M890" s="274"/>
      <c r="N890" s="274"/>
      <c r="O890" s="274">
        <f t="shared" si="335"/>
        <v>0</v>
      </c>
    </row>
    <row r="891" spans="2:15" ht="64.5" hidden="1" customHeight="1" x14ac:dyDescent="0.25">
      <c r="B891" s="193" t="s">
        <v>1060</v>
      </c>
      <c r="C891" s="20" t="s">
        <v>147</v>
      </c>
      <c r="D891" s="20" t="s">
        <v>13</v>
      </c>
      <c r="E891" s="122" t="s">
        <v>1063</v>
      </c>
      <c r="F891" s="2">
        <v>500</v>
      </c>
      <c r="G891" s="274">
        <v>564127</v>
      </c>
      <c r="H891" s="274">
        <v>-564127</v>
      </c>
      <c r="I891" s="274">
        <f t="shared" si="333"/>
        <v>0</v>
      </c>
      <c r="J891" s="274">
        <v>0</v>
      </c>
      <c r="K891" s="274"/>
      <c r="L891" s="274">
        <f t="shared" si="334"/>
        <v>0</v>
      </c>
      <c r="M891" s="274">
        <v>0</v>
      </c>
      <c r="N891" s="274"/>
      <c r="O891" s="274">
        <f t="shared" si="335"/>
        <v>0</v>
      </c>
    </row>
    <row r="892" spans="2:15" ht="31.5" hidden="1" x14ac:dyDescent="0.25">
      <c r="B892" s="193" t="s">
        <v>1064</v>
      </c>
      <c r="C892" s="20" t="s">
        <v>147</v>
      </c>
      <c r="D892" s="20" t="s">
        <v>13</v>
      </c>
      <c r="E892" s="122" t="s">
        <v>1065</v>
      </c>
      <c r="F892" s="2">
        <v>500</v>
      </c>
      <c r="G892" s="274"/>
      <c r="H892" s="274"/>
      <c r="I892" s="274">
        <f t="shared" si="333"/>
        <v>0</v>
      </c>
      <c r="J892" s="274"/>
      <c r="K892" s="274"/>
      <c r="L892" s="274">
        <f t="shared" si="334"/>
        <v>0</v>
      </c>
      <c r="M892" s="274"/>
      <c r="N892" s="274"/>
      <c r="O892" s="274">
        <f t="shared" si="335"/>
        <v>0</v>
      </c>
    </row>
    <row r="893" spans="2:15" ht="59.25" hidden="1" customHeight="1" x14ac:dyDescent="0.25">
      <c r="B893" s="206" t="s">
        <v>1066</v>
      </c>
      <c r="C893" s="85" t="s">
        <v>147</v>
      </c>
      <c r="D893" s="20" t="s">
        <v>13</v>
      </c>
      <c r="E893" s="122" t="s">
        <v>1067</v>
      </c>
      <c r="F893" s="2">
        <v>500</v>
      </c>
      <c r="G893" s="274"/>
      <c r="H893" s="274"/>
      <c r="I893" s="274">
        <f t="shared" si="333"/>
        <v>0</v>
      </c>
      <c r="J893" s="274"/>
      <c r="K893" s="274"/>
      <c r="L893" s="274">
        <f t="shared" si="334"/>
        <v>0</v>
      </c>
      <c r="M893" s="274"/>
      <c r="N893" s="274"/>
      <c r="O893" s="274">
        <f t="shared" si="335"/>
        <v>0</v>
      </c>
    </row>
    <row r="894" spans="2:15" ht="47.25" x14ac:dyDescent="0.25">
      <c r="B894" s="206" t="s">
        <v>1001</v>
      </c>
      <c r="C894" s="85" t="s">
        <v>147</v>
      </c>
      <c r="D894" s="20" t="s">
        <v>13</v>
      </c>
      <c r="E894" s="122" t="s">
        <v>1068</v>
      </c>
      <c r="F894" s="2">
        <v>500</v>
      </c>
      <c r="G894" s="254">
        <v>253020</v>
      </c>
      <c r="H894" s="254">
        <v>-163020</v>
      </c>
      <c r="I894" s="254">
        <f t="shared" si="333"/>
        <v>90000</v>
      </c>
      <c r="J894" s="254">
        <v>0</v>
      </c>
      <c r="K894" s="254"/>
      <c r="L894" s="254"/>
      <c r="M894" s="254">
        <v>0</v>
      </c>
      <c r="N894" s="254">
        <v>45000</v>
      </c>
      <c r="O894" s="254">
        <f t="shared" si="335"/>
        <v>45000</v>
      </c>
    </row>
    <row r="895" spans="2:15" ht="35.25" customHeight="1" x14ac:dyDescent="0.25">
      <c r="B895" s="206" t="s">
        <v>1069</v>
      </c>
      <c r="C895" s="85" t="s">
        <v>147</v>
      </c>
      <c r="D895" s="20" t="s">
        <v>13</v>
      </c>
      <c r="E895" s="122" t="s">
        <v>1070</v>
      </c>
      <c r="F895" s="2">
        <v>500</v>
      </c>
      <c r="G895" s="254">
        <v>1041735</v>
      </c>
      <c r="H895" s="254">
        <v>-1011120</v>
      </c>
      <c r="I895" s="254">
        <f t="shared" si="333"/>
        <v>30615</v>
      </c>
      <c r="J895" s="254">
        <v>0</v>
      </c>
      <c r="K895" s="254">
        <v>25569</v>
      </c>
      <c r="L895" s="254">
        <f t="shared" si="334"/>
        <v>25569</v>
      </c>
      <c r="M895" s="254">
        <v>0</v>
      </c>
      <c r="N895" s="254">
        <v>55411</v>
      </c>
      <c r="O895" s="254">
        <f t="shared" si="335"/>
        <v>55411</v>
      </c>
    </row>
    <row r="896" spans="2:15" ht="15.75" hidden="1" x14ac:dyDescent="0.25">
      <c r="B896" s="189" t="s">
        <v>1071</v>
      </c>
      <c r="C896" s="49" t="s">
        <v>147</v>
      </c>
      <c r="D896" s="7" t="s">
        <v>13</v>
      </c>
      <c r="E896" s="125" t="s">
        <v>1072</v>
      </c>
      <c r="F896" s="28"/>
      <c r="G896" s="254">
        <f>G897+G899+G902</f>
        <v>0</v>
      </c>
      <c r="H896" s="254"/>
      <c r="I896" s="254">
        <f>I897+I899+I902</f>
        <v>0</v>
      </c>
      <c r="J896" s="254">
        <f>J897+J899+J902</f>
        <v>0</v>
      </c>
      <c r="K896" s="254"/>
      <c r="L896" s="254">
        <f>L897+L899+L902</f>
        <v>0</v>
      </c>
      <c r="M896" s="254">
        <f>M897+M899+M902</f>
        <v>0</v>
      </c>
      <c r="N896" s="254"/>
      <c r="O896" s="254">
        <f>O897+O899+O902</f>
        <v>0</v>
      </c>
    </row>
    <row r="897" spans="2:15" ht="31.5" hidden="1" x14ac:dyDescent="0.25">
      <c r="B897" s="206" t="s">
        <v>1073</v>
      </c>
      <c r="C897" s="49" t="s">
        <v>147</v>
      </c>
      <c r="D897" s="7" t="s">
        <v>13</v>
      </c>
      <c r="E897" s="125" t="s">
        <v>1074</v>
      </c>
      <c r="F897" s="6"/>
      <c r="G897" s="254">
        <f>G898</f>
        <v>0</v>
      </c>
      <c r="H897" s="254"/>
      <c r="I897" s="254">
        <f>I898</f>
        <v>0</v>
      </c>
      <c r="J897" s="254">
        <f>J898</f>
        <v>0</v>
      </c>
      <c r="K897" s="254"/>
      <c r="L897" s="254">
        <f>L898</f>
        <v>0</v>
      </c>
      <c r="M897" s="254">
        <f>M898</f>
        <v>0</v>
      </c>
      <c r="N897" s="254"/>
      <c r="O897" s="254">
        <f>O898</f>
        <v>0</v>
      </c>
    </row>
    <row r="898" spans="2:15" ht="47.25" hidden="1" x14ac:dyDescent="0.25">
      <c r="B898" s="189" t="s">
        <v>1075</v>
      </c>
      <c r="C898" s="49" t="s">
        <v>147</v>
      </c>
      <c r="D898" s="7" t="s">
        <v>13</v>
      </c>
      <c r="E898" s="125" t="s">
        <v>1076</v>
      </c>
      <c r="F898" s="28">
        <v>600</v>
      </c>
      <c r="G898" s="254"/>
      <c r="H898" s="254"/>
      <c r="I898" s="254"/>
      <c r="J898" s="254"/>
      <c r="K898" s="254"/>
      <c r="L898" s="254"/>
      <c r="M898" s="254"/>
      <c r="N898" s="254"/>
      <c r="O898" s="254"/>
    </row>
    <row r="899" spans="2:15" ht="15.75" hidden="1" x14ac:dyDescent="0.25">
      <c r="B899" s="206" t="s">
        <v>1077</v>
      </c>
      <c r="C899" s="49" t="s">
        <v>147</v>
      </c>
      <c r="D899" s="7" t="s">
        <v>13</v>
      </c>
      <c r="E899" s="125" t="s">
        <v>1078</v>
      </c>
      <c r="F899" s="28"/>
      <c r="G899" s="254">
        <f>G900+G901</f>
        <v>0</v>
      </c>
      <c r="H899" s="254"/>
      <c r="I899" s="254">
        <f>I900+I901</f>
        <v>0</v>
      </c>
      <c r="J899" s="254">
        <f>J900+J901</f>
        <v>0</v>
      </c>
      <c r="K899" s="254"/>
      <c r="L899" s="254">
        <f>L900+L901</f>
        <v>0</v>
      </c>
      <c r="M899" s="254">
        <f>M900+M901</f>
        <v>0</v>
      </c>
      <c r="N899" s="254"/>
      <c r="O899" s="254">
        <f>O900+O901</f>
        <v>0</v>
      </c>
    </row>
    <row r="900" spans="2:15" ht="31.5" hidden="1" x14ac:dyDescent="0.25">
      <c r="B900" s="206" t="s">
        <v>1051</v>
      </c>
      <c r="C900" s="49" t="s">
        <v>147</v>
      </c>
      <c r="D900" s="7" t="s">
        <v>13</v>
      </c>
      <c r="E900" s="125" t="s">
        <v>1079</v>
      </c>
      <c r="F900" s="28">
        <v>600</v>
      </c>
      <c r="G900" s="254"/>
      <c r="H900" s="254"/>
      <c r="I900" s="254"/>
      <c r="J900" s="254"/>
      <c r="K900" s="254"/>
      <c r="L900" s="254"/>
      <c r="M900" s="254"/>
      <c r="N900" s="254"/>
      <c r="O900" s="254"/>
    </row>
    <row r="901" spans="2:15" ht="47.25" hidden="1" x14ac:dyDescent="0.25">
      <c r="B901" s="206" t="s">
        <v>2192</v>
      </c>
      <c r="C901" s="49" t="s">
        <v>147</v>
      </c>
      <c r="D901" s="7" t="s">
        <v>13</v>
      </c>
      <c r="E901" s="125" t="s">
        <v>1080</v>
      </c>
      <c r="F901" s="28">
        <v>200</v>
      </c>
      <c r="G901" s="254"/>
      <c r="H901" s="254"/>
      <c r="I901" s="254"/>
      <c r="J901" s="254"/>
      <c r="K901" s="254"/>
      <c r="L901" s="254"/>
      <c r="M901" s="254"/>
      <c r="N901" s="254"/>
      <c r="O901" s="254"/>
    </row>
    <row r="902" spans="2:15" ht="15.75" hidden="1" x14ac:dyDescent="0.25">
      <c r="B902" s="206" t="s">
        <v>1081</v>
      </c>
      <c r="C902" s="49" t="s">
        <v>147</v>
      </c>
      <c r="D902" s="7" t="s">
        <v>13</v>
      </c>
      <c r="E902" s="125" t="s">
        <v>1082</v>
      </c>
      <c r="F902" s="28"/>
      <c r="G902" s="254">
        <f>G903+G904</f>
        <v>0</v>
      </c>
      <c r="H902" s="254"/>
      <c r="I902" s="254">
        <f>I903+I904</f>
        <v>0</v>
      </c>
      <c r="J902" s="254">
        <f>J903+J904</f>
        <v>0</v>
      </c>
      <c r="K902" s="254"/>
      <c r="L902" s="254">
        <f>L903+L904</f>
        <v>0</v>
      </c>
      <c r="M902" s="254">
        <f>M903+M904</f>
        <v>0</v>
      </c>
      <c r="N902" s="254"/>
      <c r="O902" s="254">
        <f>O903+O904</f>
        <v>0</v>
      </c>
    </row>
    <row r="903" spans="2:15" ht="47.25" hidden="1" x14ac:dyDescent="0.25">
      <c r="B903" s="206" t="s">
        <v>491</v>
      </c>
      <c r="C903" s="49" t="s">
        <v>147</v>
      </c>
      <c r="D903" s="7" t="s">
        <v>13</v>
      </c>
      <c r="E903" s="125" t="s">
        <v>1083</v>
      </c>
      <c r="F903" s="28">
        <v>400</v>
      </c>
      <c r="G903" s="254"/>
      <c r="H903" s="254"/>
      <c r="I903" s="254"/>
      <c r="J903" s="254"/>
      <c r="K903" s="254"/>
      <c r="L903" s="254"/>
      <c r="M903" s="254"/>
      <c r="N903" s="254"/>
      <c r="O903" s="254"/>
    </row>
    <row r="904" spans="2:15" ht="31.5" hidden="1" x14ac:dyDescent="0.25">
      <c r="B904" s="206" t="s">
        <v>1069</v>
      </c>
      <c r="C904" s="49" t="s">
        <v>147</v>
      </c>
      <c r="D904" s="7" t="s">
        <v>13</v>
      </c>
      <c r="E904" s="125" t="s">
        <v>1084</v>
      </c>
      <c r="F904" s="28">
        <v>500</v>
      </c>
      <c r="G904" s="254"/>
      <c r="H904" s="254"/>
      <c r="I904" s="254"/>
      <c r="J904" s="254"/>
      <c r="K904" s="254"/>
      <c r="L904" s="254"/>
      <c r="M904" s="254"/>
      <c r="N904" s="254"/>
      <c r="O904" s="254"/>
    </row>
    <row r="905" spans="2:15" ht="47.25" x14ac:dyDescent="0.25">
      <c r="B905" s="205" t="s">
        <v>1058</v>
      </c>
      <c r="C905" s="49" t="s">
        <v>147</v>
      </c>
      <c r="D905" s="7" t="s">
        <v>13</v>
      </c>
      <c r="E905" s="125" t="s">
        <v>1065</v>
      </c>
      <c r="F905" s="28">
        <v>500</v>
      </c>
      <c r="G905" s="254">
        <v>10278</v>
      </c>
      <c r="H905" s="254"/>
      <c r="I905" s="254">
        <f>G905+H905</f>
        <v>10278</v>
      </c>
      <c r="J905" s="254">
        <v>0</v>
      </c>
      <c r="K905" s="254"/>
      <c r="L905" s="254"/>
      <c r="M905" s="254"/>
      <c r="N905" s="254"/>
      <c r="O905" s="254"/>
    </row>
    <row r="906" spans="2:15" ht="47.25" hidden="1" x14ac:dyDescent="0.25">
      <c r="B906" s="206" t="s">
        <v>2193</v>
      </c>
      <c r="C906" s="85" t="s">
        <v>147</v>
      </c>
      <c r="D906" s="20" t="s">
        <v>13</v>
      </c>
      <c r="E906" s="125" t="s">
        <v>1085</v>
      </c>
      <c r="F906" s="28"/>
      <c r="G906" s="254"/>
      <c r="H906" s="254"/>
      <c r="I906" s="254"/>
      <c r="J906" s="254"/>
      <c r="K906" s="254"/>
      <c r="L906" s="254"/>
      <c r="M906" s="254"/>
      <c r="N906" s="254"/>
      <c r="O906" s="254"/>
    </row>
    <row r="907" spans="2:15" ht="31.5" hidden="1" x14ac:dyDescent="0.25">
      <c r="B907" s="206" t="s">
        <v>140</v>
      </c>
      <c r="C907" s="85" t="s">
        <v>147</v>
      </c>
      <c r="D907" s="20" t="s">
        <v>13</v>
      </c>
      <c r="E907" s="125" t="s">
        <v>1086</v>
      </c>
      <c r="F907" s="28">
        <v>200</v>
      </c>
      <c r="G907" s="254"/>
      <c r="H907" s="254"/>
      <c r="I907" s="254"/>
      <c r="J907" s="254"/>
      <c r="K907" s="254"/>
      <c r="L907" s="254"/>
      <c r="M907" s="254"/>
      <c r="N907" s="254"/>
      <c r="O907" s="254"/>
    </row>
    <row r="908" spans="2:15" ht="35.25" hidden="1" customHeight="1" x14ac:dyDescent="0.25">
      <c r="B908" s="206" t="s">
        <v>1051</v>
      </c>
      <c r="C908" s="85" t="s">
        <v>147</v>
      </c>
      <c r="D908" s="20" t="s">
        <v>13</v>
      </c>
      <c r="E908" s="125" t="s">
        <v>1086</v>
      </c>
      <c r="F908" s="28">
        <v>600</v>
      </c>
      <c r="G908" s="254"/>
      <c r="H908" s="254"/>
      <c r="I908" s="254"/>
      <c r="J908" s="254"/>
      <c r="K908" s="254"/>
      <c r="L908" s="254"/>
      <c r="M908" s="254"/>
      <c r="N908" s="254"/>
      <c r="O908" s="254"/>
    </row>
    <row r="909" spans="2:15" ht="47.25" hidden="1" x14ac:dyDescent="0.25">
      <c r="B909" s="206" t="s">
        <v>1087</v>
      </c>
      <c r="C909" s="85" t="s">
        <v>147</v>
      </c>
      <c r="D909" s="20" t="s">
        <v>13</v>
      </c>
      <c r="E909" s="125" t="s">
        <v>1088</v>
      </c>
      <c r="F909" s="28">
        <v>200</v>
      </c>
      <c r="G909" s="254"/>
      <c r="H909" s="254"/>
      <c r="I909" s="254"/>
      <c r="J909" s="254"/>
      <c r="K909" s="254"/>
      <c r="L909" s="254"/>
      <c r="M909" s="254"/>
      <c r="N909" s="254"/>
      <c r="O909" s="254"/>
    </row>
    <row r="910" spans="2:15" ht="47.25" hidden="1" x14ac:dyDescent="0.25">
      <c r="B910" s="205" t="s">
        <v>1089</v>
      </c>
      <c r="C910" s="85" t="s">
        <v>147</v>
      </c>
      <c r="D910" s="20" t="s">
        <v>13</v>
      </c>
      <c r="E910" s="125" t="s">
        <v>1088</v>
      </c>
      <c r="F910" s="28">
        <v>600</v>
      </c>
      <c r="G910" s="254"/>
      <c r="H910" s="254"/>
      <c r="I910" s="254"/>
      <c r="J910" s="254"/>
      <c r="K910" s="254"/>
      <c r="L910" s="254"/>
      <c r="M910" s="254"/>
      <c r="N910" s="254"/>
      <c r="O910" s="254"/>
    </row>
    <row r="911" spans="2:15" ht="15.75" hidden="1" x14ac:dyDescent="0.25">
      <c r="B911" s="205" t="s">
        <v>1090</v>
      </c>
      <c r="C911" s="85" t="s">
        <v>147</v>
      </c>
      <c r="D911" s="20" t="s">
        <v>13</v>
      </c>
      <c r="E911" s="122" t="s">
        <v>1091</v>
      </c>
      <c r="F911" s="2"/>
      <c r="G911" s="254"/>
      <c r="H911" s="254"/>
      <c r="I911" s="254"/>
      <c r="J911" s="254"/>
      <c r="K911" s="254"/>
      <c r="L911" s="254"/>
      <c r="M911" s="254"/>
      <c r="N911" s="254"/>
      <c r="O911" s="254"/>
    </row>
    <row r="912" spans="2:15" ht="15.75" hidden="1" x14ac:dyDescent="0.25">
      <c r="B912" s="205" t="s">
        <v>2194</v>
      </c>
      <c r="C912" s="85" t="s">
        <v>147</v>
      </c>
      <c r="D912" s="20" t="s">
        <v>13</v>
      </c>
      <c r="E912" s="122" t="s">
        <v>1082</v>
      </c>
      <c r="F912" s="2"/>
      <c r="G912" s="254"/>
      <c r="H912" s="254"/>
      <c r="I912" s="254"/>
      <c r="J912" s="254"/>
      <c r="K912" s="254"/>
      <c r="L912" s="254"/>
      <c r="M912" s="254"/>
      <c r="N912" s="254"/>
      <c r="O912" s="254"/>
    </row>
    <row r="913" spans="2:15" ht="47.25" hidden="1" x14ac:dyDescent="0.25">
      <c r="B913" s="205" t="s">
        <v>1057</v>
      </c>
      <c r="C913" s="85" t="s">
        <v>147</v>
      </c>
      <c r="D913" s="20" t="s">
        <v>13</v>
      </c>
      <c r="E913" s="122" t="s">
        <v>1083</v>
      </c>
      <c r="F913" s="2">
        <v>400</v>
      </c>
      <c r="G913" s="254"/>
      <c r="H913" s="254"/>
      <c r="I913" s="254"/>
      <c r="J913" s="254"/>
      <c r="K913" s="254"/>
      <c r="L913" s="254"/>
      <c r="M913" s="254"/>
      <c r="N913" s="254"/>
      <c r="O913" s="254"/>
    </row>
    <row r="914" spans="2:15" ht="24.75" customHeight="1" x14ac:dyDescent="0.25">
      <c r="B914" s="189" t="s">
        <v>1092</v>
      </c>
      <c r="C914" s="49" t="s">
        <v>147</v>
      </c>
      <c r="D914" s="7" t="s">
        <v>13</v>
      </c>
      <c r="E914" s="125" t="s">
        <v>50</v>
      </c>
      <c r="F914" s="28"/>
      <c r="G914" s="254">
        <f t="shared" ref="G914:O915" si="336">G915</f>
        <v>6365</v>
      </c>
      <c r="H914" s="254">
        <f t="shared" si="336"/>
        <v>0</v>
      </c>
      <c r="I914" s="254">
        <f t="shared" si="336"/>
        <v>6365</v>
      </c>
      <c r="J914" s="254">
        <f t="shared" si="336"/>
        <v>6365</v>
      </c>
      <c r="K914" s="254">
        <f t="shared" si="336"/>
        <v>0</v>
      </c>
      <c r="L914" s="254">
        <f t="shared" si="336"/>
        <v>6365</v>
      </c>
      <c r="M914" s="254">
        <f t="shared" si="336"/>
        <v>6365</v>
      </c>
      <c r="N914" s="254">
        <f t="shared" si="336"/>
        <v>0</v>
      </c>
      <c r="O914" s="254">
        <f t="shared" si="336"/>
        <v>6365</v>
      </c>
    </row>
    <row r="915" spans="2:15" ht="31.5" x14ac:dyDescent="0.25">
      <c r="B915" s="206" t="s">
        <v>1093</v>
      </c>
      <c r="C915" s="49" t="s">
        <v>147</v>
      </c>
      <c r="D915" s="7" t="s">
        <v>13</v>
      </c>
      <c r="E915" s="125" t="s">
        <v>1094</v>
      </c>
      <c r="F915" s="28"/>
      <c r="G915" s="254">
        <f t="shared" si="336"/>
        <v>6365</v>
      </c>
      <c r="H915" s="254">
        <f t="shared" si="336"/>
        <v>0</v>
      </c>
      <c r="I915" s="254">
        <f t="shared" si="336"/>
        <v>6365</v>
      </c>
      <c r="J915" s="254">
        <f t="shared" si="336"/>
        <v>6365</v>
      </c>
      <c r="K915" s="254">
        <f t="shared" si="336"/>
        <v>0</v>
      </c>
      <c r="L915" s="254">
        <f t="shared" si="336"/>
        <v>6365</v>
      </c>
      <c r="M915" s="254">
        <f t="shared" si="336"/>
        <v>6365</v>
      </c>
      <c r="N915" s="254">
        <f t="shared" si="336"/>
        <v>0</v>
      </c>
      <c r="O915" s="254">
        <f t="shared" si="336"/>
        <v>6365</v>
      </c>
    </row>
    <row r="916" spans="2:15" ht="47.25" x14ac:dyDescent="0.25">
      <c r="B916" s="311" t="s">
        <v>1095</v>
      </c>
      <c r="C916" s="49" t="s">
        <v>147</v>
      </c>
      <c r="D916" s="7" t="s">
        <v>13</v>
      </c>
      <c r="E916" s="125" t="s">
        <v>1096</v>
      </c>
      <c r="F916" s="28">
        <v>600</v>
      </c>
      <c r="G916" s="254">
        <v>6365</v>
      </c>
      <c r="H916" s="254"/>
      <c r="I916" s="254">
        <f>G916+H916</f>
        <v>6365</v>
      </c>
      <c r="J916" s="254">
        <v>6365</v>
      </c>
      <c r="K916" s="254"/>
      <c r="L916" s="254">
        <f>J916+K916</f>
        <v>6365</v>
      </c>
      <c r="M916" s="254">
        <v>6365</v>
      </c>
      <c r="N916" s="254"/>
      <c r="O916" s="254">
        <f>M916+N916</f>
        <v>6365</v>
      </c>
    </row>
    <row r="917" spans="2:15" ht="31.5" x14ac:dyDescent="0.25">
      <c r="B917" s="206" t="s">
        <v>1005</v>
      </c>
      <c r="C917" s="49" t="s">
        <v>147</v>
      </c>
      <c r="D917" s="7" t="s">
        <v>13</v>
      </c>
      <c r="E917" s="160" t="s">
        <v>39</v>
      </c>
      <c r="F917" s="28"/>
      <c r="G917" s="254">
        <f>G918+G924</f>
        <v>1024</v>
      </c>
      <c r="H917" s="254">
        <f>H918+H924</f>
        <v>0</v>
      </c>
      <c r="I917" s="254">
        <f>I918+I924</f>
        <v>1024</v>
      </c>
      <c r="J917" s="254">
        <f>J918+J924</f>
        <v>0</v>
      </c>
      <c r="K917" s="254">
        <f>K918+K924</f>
        <v>0</v>
      </c>
      <c r="L917" s="254"/>
      <c r="M917" s="254"/>
      <c r="N917" s="254"/>
      <c r="O917" s="254"/>
    </row>
    <row r="918" spans="2:15" ht="15.75" hidden="1" x14ac:dyDescent="0.25">
      <c r="B918" s="189" t="s">
        <v>1097</v>
      </c>
      <c r="C918" s="49" t="s">
        <v>147</v>
      </c>
      <c r="D918" s="7" t="s">
        <v>13</v>
      </c>
      <c r="E918" s="160" t="s">
        <v>1098</v>
      </c>
      <c r="F918" s="28"/>
      <c r="G918" s="254">
        <f>G919</f>
        <v>0</v>
      </c>
      <c r="H918" s="254">
        <f>H919</f>
        <v>0</v>
      </c>
      <c r="I918" s="254">
        <f>I919</f>
        <v>0</v>
      </c>
      <c r="J918" s="254">
        <f>J919</f>
        <v>0</v>
      </c>
      <c r="K918" s="254">
        <f>K919</f>
        <v>0</v>
      </c>
      <c r="L918" s="254"/>
      <c r="M918" s="254"/>
      <c r="N918" s="254"/>
      <c r="O918" s="254"/>
    </row>
    <row r="919" spans="2:15" ht="42.75" hidden="1" customHeight="1" x14ac:dyDescent="0.25">
      <c r="B919" s="206" t="s">
        <v>1099</v>
      </c>
      <c r="C919" s="49" t="s">
        <v>147</v>
      </c>
      <c r="D919" s="7" t="s">
        <v>13</v>
      </c>
      <c r="E919" s="160" t="s">
        <v>1100</v>
      </c>
      <c r="F919" s="28"/>
      <c r="G919" s="254">
        <f>G920+G921+G922+G923</f>
        <v>0</v>
      </c>
      <c r="H919" s="254">
        <f>H920+H921+H922+H923</f>
        <v>0</v>
      </c>
      <c r="I919" s="254">
        <f>I920+I921+I922+I923</f>
        <v>0</v>
      </c>
      <c r="J919" s="254">
        <f>J920+J921+J922+J923</f>
        <v>0</v>
      </c>
      <c r="K919" s="254">
        <f>K920+K921+K922+K923</f>
        <v>0</v>
      </c>
      <c r="L919" s="254"/>
      <c r="M919" s="254"/>
      <c r="N919" s="254"/>
      <c r="O919" s="254"/>
    </row>
    <row r="920" spans="2:15" ht="47.25" hidden="1" x14ac:dyDescent="0.25">
      <c r="B920" s="189" t="s">
        <v>1101</v>
      </c>
      <c r="C920" s="49" t="s">
        <v>147</v>
      </c>
      <c r="D920" s="7" t="s">
        <v>13</v>
      </c>
      <c r="E920" s="160" t="s">
        <v>1102</v>
      </c>
      <c r="F920" s="29" t="s">
        <v>111</v>
      </c>
      <c r="G920" s="254"/>
      <c r="H920" s="254"/>
      <c r="I920" s="254"/>
      <c r="J920" s="254"/>
      <c r="K920" s="254"/>
      <c r="L920" s="254"/>
      <c r="M920" s="254"/>
      <c r="N920" s="254"/>
      <c r="O920" s="254"/>
    </row>
    <row r="921" spans="2:15" ht="31.5" hidden="1" x14ac:dyDescent="0.25">
      <c r="B921" s="206" t="s">
        <v>1103</v>
      </c>
      <c r="C921" s="49" t="s">
        <v>147</v>
      </c>
      <c r="D921" s="7" t="s">
        <v>13</v>
      </c>
      <c r="E921" s="160" t="s">
        <v>1104</v>
      </c>
      <c r="F921" s="28">
        <v>300</v>
      </c>
      <c r="G921" s="254"/>
      <c r="H921" s="254"/>
      <c r="I921" s="254"/>
      <c r="J921" s="254"/>
      <c r="K921" s="254"/>
      <c r="L921" s="254"/>
      <c r="M921" s="254"/>
      <c r="N921" s="254"/>
      <c r="O921" s="254"/>
    </row>
    <row r="922" spans="2:15" ht="63" hidden="1" x14ac:dyDescent="0.25">
      <c r="B922" s="206" t="s">
        <v>1105</v>
      </c>
      <c r="C922" s="49" t="s">
        <v>147</v>
      </c>
      <c r="D922" s="7" t="s">
        <v>13</v>
      </c>
      <c r="E922" s="160" t="s">
        <v>1106</v>
      </c>
      <c r="F922" s="28">
        <v>300</v>
      </c>
      <c r="G922" s="254"/>
      <c r="H922" s="254"/>
      <c r="I922" s="254"/>
      <c r="J922" s="254"/>
      <c r="K922" s="254"/>
      <c r="L922" s="254"/>
      <c r="M922" s="254"/>
      <c r="N922" s="254"/>
      <c r="O922" s="254"/>
    </row>
    <row r="923" spans="2:15" ht="31.5" hidden="1" x14ac:dyDescent="0.25">
      <c r="B923" s="189" t="s">
        <v>755</v>
      </c>
      <c r="C923" s="49" t="s">
        <v>147</v>
      </c>
      <c r="D923" s="7" t="s">
        <v>13</v>
      </c>
      <c r="E923" s="160" t="s">
        <v>1107</v>
      </c>
      <c r="F923" s="28">
        <v>600</v>
      </c>
      <c r="G923" s="254"/>
      <c r="H923" s="254"/>
      <c r="I923" s="254"/>
      <c r="J923" s="254"/>
      <c r="K923" s="254"/>
      <c r="L923" s="254"/>
      <c r="M923" s="254"/>
      <c r="N923" s="254"/>
      <c r="O923" s="254"/>
    </row>
    <row r="924" spans="2:15" ht="15.75" x14ac:dyDescent="0.25">
      <c r="B924" s="296" t="s">
        <v>742</v>
      </c>
      <c r="C924" s="49" t="s">
        <v>147</v>
      </c>
      <c r="D924" s="7" t="s">
        <v>13</v>
      </c>
      <c r="E924" s="160" t="s">
        <v>279</v>
      </c>
      <c r="F924" s="28"/>
      <c r="G924" s="254">
        <f>G925</f>
        <v>1024</v>
      </c>
      <c r="H924" s="254">
        <f>H925</f>
        <v>0</v>
      </c>
      <c r="I924" s="254">
        <f>I925</f>
        <v>1024</v>
      </c>
      <c r="J924" s="254">
        <f>J925</f>
        <v>0</v>
      </c>
      <c r="K924" s="254">
        <f>K925</f>
        <v>0</v>
      </c>
      <c r="L924" s="254"/>
      <c r="M924" s="254"/>
      <c r="N924" s="254"/>
      <c r="O924" s="254"/>
    </row>
    <row r="925" spans="2:15" ht="85.5" customHeight="1" x14ac:dyDescent="0.25">
      <c r="B925" s="287" t="s">
        <v>1575</v>
      </c>
      <c r="C925" s="49" t="s">
        <v>147</v>
      </c>
      <c r="D925" s="7" t="s">
        <v>13</v>
      </c>
      <c r="E925" s="160" t="s">
        <v>280</v>
      </c>
      <c r="F925" s="28"/>
      <c r="G925" s="254">
        <f>G929+G926+G927+G928</f>
        <v>1024</v>
      </c>
      <c r="H925" s="254">
        <f>H929+H926+H927+H928</f>
        <v>0</v>
      </c>
      <c r="I925" s="254">
        <f>I929+I926+I927+I928</f>
        <v>1024</v>
      </c>
      <c r="J925" s="254">
        <f>J929+J926+J927+J928</f>
        <v>0</v>
      </c>
      <c r="K925" s="254">
        <f>K929+K926+K927+K928</f>
        <v>0</v>
      </c>
      <c r="L925" s="254"/>
      <c r="M925" s="254"/>
      <c r="N925" s="254"/>
      <c r="O925" s="254"/>
    </row>
    <row r="926" spans="2:15" ht="31.5" hidden="1" x14ac:dyDescent="0.25">
      <c r="B926" s="189" t="s">
        <v>1108</v>
      </c>
      <c r="C926" s="7" t="s">
        <v>147</v>
      </c>
      <c r="D926" s="7" t="s">
        <v>13</v>
      </c>
      <c r="E926" s="125" t="s">
        <v>282</v>
      </c>
      <c r="F926" s="28">
        <v>500</v>
      </c>
      <c r="G926" s="254"/>
      <c r="H926" s="254"/>
      <c r="I926" s="254"/>
      <c r="J926" s="254"/>
      <c r="K926" s="254"/>
      <c r="L926" s="254"/>
      <c r="M926" s="254"/>
      <c r="N926" s="254"/>
      <c r="O926" s="254"/>
    </row>
    <row r="927" spans="2:15" ht="48" hidden="1" customHeight="1" x14ac:dyDescent="0.25">
      <c r="B927" s="189" t="s">
        <v>1109</v>
      </c>
      <c r="C927" s="7" t="s">
        <v>147</v>
      </c>
      <c r="D927" s="7" t="s">
        <v>13</v>
      </c>
      <c r="E927" s="125" t="s">
        <v>282</v>
      </c>
      <c r="F927" s="28">
        <v>600</v>
      </c>
      <c r="G927" s="254"/>
      <c r="H927" s="254"/>
      <c r="I927" s="254"/>
      <c r="J927" s="254"/>
      <c r="K927" s="254"/>
      <c r="L927" s="254"/>
      <c r="M927" s="254"/>
      <c r="N927" s="254"/>
      <c r="O927" s="254"/>
    </row>
    <row r="928" spans="2:15" ht="51" customHeight="1" x14ac:dyDescent="0.25">
      <c r="B928" s="189" t="s">
        <v>2121</v>
      </c>
      <c r="C928" s="7" t="s">
        <v>147</v>
      </c>
      <c r="D928" s="7" t="s">
        <v>13</v>
      </c>
      <c r="E928" s="125" t="s">
        <v>283</v>
      </c>
      <c r="F928" s="28">
        <v>500</v>
      </c>
      <c r="G928" s="254">
        <v>1024</v>
      </c>
      <c r="H928" s="254"/>
      <c r="I928" s="254">
        <f>G928+H928</f>
        <v>1024</v>
      </c>
      <c r="J928" s="254">
        <v>0</v>
      </c>
      <c r="K928" s="254"/>
      <c r="L928" s="254"/>
      <c r="M928" s="254"/>
      <c r="N928" s="254"/>
      <c r="O928" s="254"/>
    </row>
    <row r="929" spans="2:15" ht="53.25" hidden="1" customHeight="1" x14ac:dyDescent="0.25">
      <c r="B929" s="206" t="s">
        <v>1110</v>
      </c>
      <c r="C929" s="49" t="s">
        <v>147</v>
      </c>
      <c r="D929" s="7" t="s">
        <v>13</v>
      </c>
      <c r="E929" s="155" t="s">
        <v>283</v>
      </c>
      <c r="F929" s="3" t="s">
        <v>111</v>
      </c>
      <c r="G929" s="254"/>
      <c r="H929" s="254"/>
      <c r="I929" s="254"/>
      <c r="J929" s="254"/>
      <c r="K929" s="254"/>
      <c r="L929" s="254"/>
      <c r="M929" s="254"/>
      <c r="N929" s="254"/>
      <c r="O929" s="254"/>
    </row>
    <row r="930" spans="2:15" ht="31.5" hidden="1" x14ac:dyDescent="0.25">
      <c r="B930" s="206" t="s">
        <v>1111</v>
      </c>
      <c r="C930" s="49" t="s">
        <v>147</v>
      </c>
      <c r="D930" s="7" t="s">
        <v>13</v>
      </c>
      <c r="E930" s="155" t="s">
        <v>143</v>
      </c>
      <c r="F930" s="2"/>
      <c r="G930" s="254">
        <f t="shared" ref="G930:O930" si="337">G931</f>
        <v>0</v>
      </c>
      <c r="H930" s="254">
        <f t="shared" si="337"/>
        <v>0</v>
      </c>
      <c r="I930" s="254">
        <f t="shared" si="337"/>
        <v>0</v>
      </c>
      <c r="J930" s="254">
        <f t="shared" si="337"/>
        <v>0</v>
      </c>
      <c r="K930" s="254">
        <f t="shared" si="337"/>
        <v>0</v>
      </c>
      <c r="L930" s="254">
        <f t="shared" si="337"/>
        <v>0</v>
      </c>
      <c r="M930" s="254">
        <f t="shared" si="337"/>
        <v>0</v>
      </c>
      <c r="N930" s="254">
        <f t="shared" si="337"/>
        <v>0</v>
      </c>
      <c r="O930" s="254">
        <f t="shared" si="337"/>
        <v>0</v>
      </c>
    </row>
    <row r="931" spans="2:15" ht="31.5" hidden="1" x14ac:dyDescent="0.25">
      <c r="B931" s="206" t="s">
        <v>1112</v>
      </c>
      <c r="C931" s="49" t="s">
        <v>147</v>
      </c>
      <c r="D931" s="7" t="s">
        <v>13</v>
      </c>
      <c r="E931" s="155" t="s">
        <v>1113</v>
      </c>
      <c r="F931" s="2"/>
      <c r="G931" s="254">
        <f t="shared" ref="G931:O931" si="338">G932+G934</f>
        <v>0</v>
      </c>
      <c r="H931" s="254">
        <f t="shared" si="338"/>
        <v>0</v>
      </c>
      <c r="I931" s="254">
        <f t="shared" si="338"/>
        <v>0</v>
      </c>
      <c r="J931" s="254">
        <f t="shared" si="338"/>
        <v>0</v>
      </c>
      <c r="K931" s="254">
        <f t="shared" si="338"/>
        <v>0</v>
      </c>
      <c r="L931" s="254">
        <f t="shared" si="338"/>
        <v>0</v>
      </c>
      <c r="M931" s="254">
        <f t="shared" si="338"/>
        <v>0</v>
      </c>
      <c r="N931" s="254">
        <f t="shared" si="338"/>
        <v>0</v>
      </c>
      <c r="O931" s="254">
        <f t="shared" si="338"/>
        <v>0</v>
      </c>
    </row>
    <row r="932" spans="2:15" ht="63" hidden="1" x14ac:dyDescent="0.25">
      <c r="B932" s="206" t="s">
        <v>1114</v>
      </c>
      <c r="C932" s="49" t="s">
        <v>147</v>
      </c>
      <c r="D932" s="7" t="s">
        <v>13</v>
      </c>
      <c r="E932" s="155" t="s">
        <v>1115</v>
      </c>
      <c r="F932" s="2"/>
      <c r="G932" s="254">
        <f t="shared" ref="G932:O932" si="339">G933</f>
        <v>0</v>
      </c>
      <c r="H932" s="254">
        <f t="shared" si="339"/>
        <v>0</v>
      </c>
      <c r="I932" s="254">
        <f t="shared" si="339"/>
        <v>0</v>
      </c>
      <c r="J932" s="254">
        <f t="shared" si="339"/>
        <v>0</v>
      </c>
      <c r="K932" s="254">
        <f t="shared" si="339"/>
        <v>0</v>
      </c>
      <c r="L932" s="254">
        <f t="shared" si="339"/>
        <v>0</v>
      </c>
      <c r="M932" s="254">
        <f t="shared" si="339"/>
        <v>0</v>
      </c>
      <c r="N932" s="254">
        <f t="shared" si="339"/>
        <v>0</v>
      </c>
      <c r="O932" s="254">
        <f t="shared" si="339"/>
        <v>0</v>
      </c>
    </row>
    <row r="933" spans="2:15" ht="31.5" hidden="1" x14ac:dyDescent="0.25">
      <c r="B933" s="206" t="s">
        <v>1051</v>
      </c>
      <c r="C933" s="49" t="s">
        <v>147</v>
      </c>
      <c r="D933" s="7" t="s">
        <v>13</v>
      </c>
      <c r="E933" s="155" t="s">
        <v>1116</v>
      </c>
      <c r="F933" s="2">
        <v>600</v>
      </c>
      <c r="G933" s="254"/>
      <c r="H933" s="254"/>
      <c r="I933" s="254"/>
      <c r="J933" s="254"/>
      <c r="K933" s="254"/>
      <c r="L933" s="254"/>
      <c r="M933" s="254"/>
      <c r="N933" s="254"/>
      <c r="O933" s="254"/>
    </row>
    <row r="934" spans="2:15" ht="31.5" hidden="1" x14ac:dyDescent="0.25">
      <c r="B934" s="206" t="s">
        <v>1117</v>
      </c>
      <c r="C934" s="49" t="s">
        <v>147</v>
      </c>
      <c r="D934" s="7" t="s">
        <v>13</v>
      </c>
      <c r="E934" s="155" t="s">
        <v>1118</v>
      </c>
      <c r="F934" s="2"/>
      <c r="G934" s="254">
        <f t="shared" ref="G934:O934" si="340">G935</f>
        <v>0</v>
      </c>
      <c r="H934" s="254">
        <f t="shared" si="340"/>
        <v>0</v>
      </c>
      <c r="I934" s="254">
        <f t="shared" si="340"/>
        <v>0</v>
      </c>
      <c r="J934" s="254">
        <f t="shared" si="340"/>
        <v>0</v>
      </c>
      <c r="K934" s="254">
        <f t="shared" si="340"/>
        <v>0</v>
      </c>
      <c r="L934" s="254">
        <f t="shared" si="340"/>
        <v>0</v>
      </c>
      <c r="M934" s="254">
        <f t="shared" si="340"/>
        <v>0</v>
      </c>
      <c r="N934" s="254">
        <f t="shared" si="340"/>
        <v>0</v>
      </c>
      <c r="O934" s="254">
        <f t="shared" si="340"/>
        <v>0</v>
      </c>
    </row>
    <row r="935" spans="2:15" ht="47.25" hidden="1" x14ac:dyDescent="0.25">
      <c r="B935" s="206" t="s">
        <v>1075</v>
      </c>
      <c r="C935" s="49" t="s">
        <v>147</v>
      </c>
      <c r="D935" s="7" t="s">
        <v>13</v>
      </c>
      <c r="E935" s="155" t="s">
        <v>1119</v>
      </c>
      <c r="F935" s="2">
        <v>600</v>
      </c>
      <c r="G935" s="254"/>
      <c r="H935" s="254"/>
      <c r="I935" s="254"/>
      <c r="J935" s="254"/>
      <c r="K935" s="254"/>
      <c r="L935" s="254"/>
      <c r="M935" s="254"/>
      <c r="N935" s="254"/>
      <c r="O935" s="254"/>
    </row>
    <row r="936" spans="2:15" ht="52.5" customHeight="1" x14ac:dyDescent="0.25">
      <c r="B936" s="206" t="s">
        <v>1120</v>
      </c>
      <c r="C936" s="49" t="s">
        <v>147</v>
      </c>
      <c r="D936" s="7" t="s">
        <v>13</v>
      </c>
      <c r="E936" s="102" t="s">
        <v>1121</v>
      </c>
      <c r="F936" s="2"/>
      <c r="G936" s="254">
        <f t="shared" ref="G936:O937" si="341">G937</f>
        <v>220</v>
      </c>
      <c r="H936" s="254">
        <f t="shared" si="341"/>
        <v>0</v>
      </c>
      <c r="I936" s="254">
        <f t="shared" si="341"/>
        <v>220</v>
      </c>
      <c r="J936" s="254">
        <f t="shared" si="341"/>
        <v>220</v>
      </c>
      <c r="K936" s="254">
        <f t="shared" si="341"/>
        <v>0</v>
      </c>
      <c r="L936" s="254">
        <f t="shared" si="341"/>
        <v>220</v>
      </c>
      <c r="M936" s="254">
        <f t="shared" si="341"/>
        <v>220</v>
      </c>
      <c r="N936" s="254">
        <f t="shared" si="341"/>
        <v>0</v>
      </c>
      <c r="O936" s="254">
        <f t="shared" si="341"/>
        <v>220</v>
      </c>
    </row>
    <row r="937" spans="2:15" ht="31.5" x14ac:dyDescent="0.25">
      <c r="B937" s="206" t="s">
        <v>1122</v>
      </c>
      <c r="C937" s="85" t="s">
        <v>147</v>
      </c>
      <c r="D937" s="20" t="s">
        <v>13</v>
      </c>
      <c r="E937" s="102" t="s">
        <v>747</v>
      </c>
      <c r="F937" s="2"/>
      <c r="G937" s="264">
        <f t="shared" si="341"/>
        <v>220</v>
      </c>
      <c r="H937" s="264">
        <f t="shared" si="341"/>
        <v>0</v>
      </c>
      <c r="I937" s="264">
        <f t="shared" si="341"/>
        <v>220</v>
      </c>
      <c r="J937" s="264">
        <f t="shared" si="341"/>
        <v>220</v>
      </c>
      <c r="K937" s="264">
        <f t="shared" si="341"/>
        <v>0</v>
      </c>
      <c r="L937" s="264">
        <f t="shared" si="341"/>
        <v>220</v>
      </c>
      <c r="M937" s="264">
        <f t="shared" si="341"/>
        <v>220</v>
      </c>
      <c r="N937" s="264">
        <f t="shared" si="341"/>
        <v>0</v>
      </c>
      <c r="O937" s="264">
        <f t="shared" si="341"/>
        <v>220</v>
      </c>
    </row>
    <row r="938" spans="2:15" ht="31.5" x14ac:dyDescent="0.25">
      <c r="B938" s="206" t="s">
        <v>1123</v>
      </c>
      <c r="C938" s="85" t="s">
        <v>147</v>
      </c>
      <c r="D938" s="20" t="s">
        <v>13</v>
      </c>
      <c r="E938" s="102" t="s">
        <v>1124</v>
      </c>
      <c r="F938" s="2"/>
      <c r="G938" s="254">
        <f t="shared" ref="G938:O938" si="342">G939+G940</f>
        <v>220</v>
      </c>
      <c r="H938" s="254">
        <f t="shared" si="342"/>
        <v>0</v>
      </c>
      <c r="I938" s="254">
        <f t="shared" si="342"/>
        <v>220</v>
      </c>
      <c r="J938" s="254">
        <f t="shared" si="342"/>
        <v>220</v>
      </c>
      <c r="K938" s="254">
        <f t="shared" si="342"/>
        <v>0</v>
      </c>
      <c r="L938" s="254">
        <f t="shared" si="342"/>
        <v>220</v>
      </c>
      <c r="M938" s="254">
        <f t="shared" si="342"/>
        <v>220</v>
      </c>
      <c r="N938" s="254">
        <f t="shared" si="342"/>
        <v>0</v>
      </c>
      <c r="O938" s="254">
        <f t="shared" si="342"/>
        <v>220</v>
      </c>
    </row>
    <row r="939" spans="2:15" ht="31.5" x14ac:dyDescent="0.25">
      <c r="B939" s="189" t="s">
        <v>140</v>
      </c>
      <c r="C939" s="49" t="s">
        <v>147</v>
      </c>
      <c r="D939" s="7" t="s">
        <v>13</v>
      </c>
      <c r="E939" s="125" t="s">
        <v>1126</v>
      </c>
      <c r="F939" s="29" t="s">
        <v>30</v>
      </c>
      <c r="G939" s="254">
        <v>220</v>
      </c>
      <c r="H939" s="254"/>
      <c r="I939" s="254">
        <f>G939+H939</f>
        <v>220</v>
      </c>
      <c r="J939" s="254">
        <v>220</v>
      </c>
      <c r="K939" s="254"/>
      <c r="L939" s="254">
        <f>J939+K939</f>
        <v>220</v>
      </c>
      <c r="M939" s="254">
        <v>220</v>
      </c>
      <c r="N939" s="254"/>
      <c r="O939" s="254">
        <f>M939+N939</f>
        <v>220</v>
      </c>
    </row>
    <row r="940" spans="2:15" ht="47.25" hidden="1" x14ac:dyDescent="0.25">
      <c r="B940" s="206" t="s">
        <v>1127</v>
      </c>
      <c r="C940" s="49" t="s">
        <v>147</v>
      </c>
      <c r="D940" s="7" t="s">
        <v>13</v>
      </c>
      <c r="E940" s="125" t="s">
        <v>1126</v>
      </c>
      <c r="F940" s="28">
        <v>600</v>
      </c>
      <c r="G940" s="254"/>
      <c r="H940" s="254"/>
      <c r="I940" s="254"/>
      <c r="J940" s="254"/>
      <c r="K940" s="254"/>
      <c r="L940" s="254"/>
      <c r="M940" s="254"/>
      <c r="N940" s="254"/>
      <c r="O940" s="254"/>
    </row>
    <row r="941" spans="2:15" ht="31.5" hidden="1" x14ac:dyDescent="0.25">
      <c r="B941" s="189" t="s">
        <v>329</v>
      </c>
      <c r="C941" s="85" t="s">
        <v>147</v>
      </c>
      <c r="D941" s="20" t="s">
        <v>13</v>
      </c>
      <c r="E941" s="101">
        <v>11</v>
      </c>
      <c r="F941" s="2"/>
      <c r="G941" s="264">
        <f t="shared" ref="G941:O942" si="343">G942</f>
        <v>0</v>
      </c>
      <c r="H941" s="264">
        <f t="shared" si="343"/>
        <v>0</v>
      </c>
      <c r="I941" s="264">
        <f t="shared" si="343"/>
        <v>0</v>
      </c>
      <c r="J941" s="264">
        <f t="shared" si="343"/>
        <v>0</v>
      </c>
      <c r="K941" s="264">
        <f t="shared" si="343"/>
        <v>0</v>
      </c>
      <c r="L941" s="264">
        <f t="shared" si="343"/>
        <v>0</v>
      </c>
      <c r="M941" s="264">
        <f t="shared" si="343"/>
        <v>0</v>
      </c>
      <c r="N941" s="264">
        <f t="shared" si="343"/>
        <v>0</v>
      </c>
      <c r="O941" s="264">
        <f t="shared" si="343"/>
        <v>0</v>
      </c>
    </row>
    <row r="942" spans="2:15" ht="15.75" hidden="1" x14ac:dyDescent="0.25">
      <c r="B942" s="189" t="s">
        <v>476</v>
      </c>
      <c r="C942" s="85" t="s">
        <v>147</v>
      </c>
      <c r="D942" s="20" t="s">
        <v>13</v>
      </c>
      <c r="E942" s="107" t="s">
        <v>477</v>
      </c>
      <c r="F942" s="2"/>
      <c r="G942" s="264">
        <f t="shared" si="343"/>
        <v>0</v>
      </c>
      <c r="H942" s="264">
        <f t="shared" si="343"/>
        <v>0</v>
      </c>
      <c r="I942" s="264">
        <f t="shared" si="343"/>
        <v>0</v>
      </c>
      <c r="J942" s="264">
        <f t="shared" si="343"/>
        <v>0</v>
      </c>
      <c r="K942" s="264">
        <f t="shared" si="343"/>
        <v>0</v>
      </c>
      <c r="L942" s="264">
        <f t="shared" si="343"/>
        <v>0</v>
      </c>
      <c r="M942" s="264">
        <f t="shared" si="343"/>
        <v>0</v>
      </c>
      <c r="N942" s="264">
        <f t="shared" si="343"/>
        <v>0</v>
      </c>
      <c r="O942" s="264">
        <f t="shared" si="343"/>
        <v>0</v>
      </c>
    </row>
    <row r="943" spans="2:15" ht="31.5" hidden="1" x14ac:dyDescent="0.25">
      <c r="B943" s="189" t="s">
        <v>911</v>
      </c>
      <c r="C943" s="85" t="s">
        <v>147</v>
      </c>
      <c r="D943" s="20" t="s">
        <v>13</v>
      </c>
      <c r="E943" s="107" t="s">
        <v>912</v>
      </c>
      <c r="F943" s="2"/>
      <c r="G943" s="264">
        <f t="shared" ref="G943:O943" si="344">G944+G946+G945</f>
        <v>0</v>
      </c>
      <c r="H943" s="264">
        <f t="shared" si="344"/>
        <v>0</v>
      </c>
      <c r="I943" s="264">
        <f t="shared" si="344"/>
        <v>0</v>
      </c>
      <c r="J943" s="264">
        <f t="shared" si="344"/>
        <v>0</v>
      </c>
      <c r="K943" s="264">
        <f t="shared" si="344"/>
        <v>0</v>
      </c>
      <c r="L943" s="264">
        <f t="shared" si="344"/>
        <v>0</v>
      </c>
      <c r="M943" s="264">
        <f t="shared" si="344"/>
        <v>0</v>
      </c>
      <c r="N943" s="264">
        <f t="shared" si="344"/>
        <v>0</v>
      </c>
      <c r="O943" s="264">
        <f t="shared" si="344"/>
        <v>0</v>
      </c>
    </row>
    <row r="944" spans="2:15" ht="47.25" hidden="1" x14ac:dyDescent="0.25">
      <c r="B944" s="189" t="s">
        <v>1128</v>
      </c>
      <c r="C944" s="85" t="s">
        <v>147</v>
      </c>
      <c r="D944" s="20" t="s">
        <v>13</v>
      </c>
      <c r="E944" s="107" t="s">
        <v>914</v>
      </c>
      <c r="F944" s="2">
        <v>400</v>
      </c>
      <c r="G944" s="264"/>
      <c r="H944" s="264"/>
      <c r="I944" s="264"/>
      <c r="J944" s="264"/>
      <c r="K944" s="264"/>
      <c r="L944" s="264"/>
      <c r="M944" s="264"/>
      <c r="N944" s="264"/>
      <c r="O944" s="264"/>
    </row>
    <row r="945" spans="2:15" ht="69" hidden="1" customHeight="1" x14ac:dyDescent="0.25">
      <c r="B945" s="189" t="s">
        <v>1129</v>
      </c>
      <c r="C945" s="85" t="s">
        <v>147</v>
      </c>
      <c r="D945" s="20" t="s">
        <v>13</v>
      </c>
      <c r="E945" s="107" t="s">
        <v>914</v>
      </c>
      <c r="F945" s="2">
        <v>400</v>
      </c>
      <c r="G945" s="254"/>
      <c r="H945" s="254"/>
      <c r="I945" s="254"/>
      <c r="J945" s="254"/>
      <c r="K945" s="254"/>
      <c r="L945" s="254"/>
      <c r="M945" s="254"/>
      <c r="N945" s="254"/>
      <c r="O945" s="254"/>
    </row>
    <row r="946" spans="2:15" ht="47.25" hidden="1" x14ac:dyDescent="0.25">
      <c r="B946" s="189" t="s">
        <v>1130</v>
      </c>
      <c r="C946" s="85" t="s">
        <v>147</v>
      </c>
      <c r="D946" s="20" t="s">
        <v>13</v>
      </c>
      <c r="E946" s="107" t="s">
        <v>916</v>
      </c>
      <c r="F946" s="2">
        <v>400</v>
      </c>
      <c r="G946" s="254"/>
      <c r="H946" s="254"/>
      <c r="I946" s="254"/>
      <c r="J946" s="254"/>
      <c r="K946" s="254"/>
      <c r="L946" s="254"/>
      <c r="M946" s="254"/>
      <c r="N946" s="254"/>
      <c r="O946" s="254"/>
    </row>
    <row r="947" spans="2:15" ht="36" customHeight="1" x14ac:dyDescent="0.25">
      <c r="B947" s="189" t="s">
        <v>80</v>
      </c>
      <c r="C947" s="20" t="s">
        <v>147</v>
      </c>
      <c r="D947" s="20" t="s">
        <v>13</v>
      </c>
      <c r="E947" s="203">
        <v>9</v>
      </c>
      <c r="F947" s="28"/>
      <c r="G947" s="254"/>
      <c r="H947" s="254">
        <f>H948</f>
        <v>323331</v>
      </c>
      <c r="I947" s="254">
        <f>I948</f>
        <v>323331</v>
      </c>
      <c r="J947" s="254"/>
      <c r="K947" s="254">
        <f>K948</f>
        <v>203389</v>
      </c>
      <c r="L947" s="254">
        <f>L948</f>
        <v>203389</v>
      </c>
      <c r="M947" s="254"/>
      <c r="N947" s="254"/>
      <c r="O947" s="254"/>
    </row>
    <row r="948" spans="2:15" ht="34.5" customHeight="1" x14ac:dyDescent="0.25">
      <c r="B948" s="189" t="s">
        <v>892</v>
      </c>
      <c r="C948" s="20" t="s">
        <v>147</v>
      </c>
      <c r="D948" s="20" t="s">
        <v>13</v>
      </c>
      <c r="E948" s="107" t="s">
        <v>879</v>
      </c>
      <c r="F948" s="28"/>
      <c r="G948" s="254"/>
      <c r="H948" s="254">
        <f>H949</f>
        <v>323331</v>
      </c>
      <c r="I948" s="254">
        <f>I949</f>
        <v>323331</v>
      </c>
      <c r="J948" s="254"/>
      <c r="K948" s="254">
        <f>K949</f>
        <v>203389</v>
      </c>
      <c r="L948" s="254">
        <f>L949</f>
        <v>203389</v>
      </c>
      <c r="M948" s="254"/>
      <c r="N948" s="254"/>
      <c r="O948" s="254"/>
    </row>
    <row r="949" spans="2:15" ht="36.75" customHeight="1" x14ac:dyDescent="0.25">
      <c r="B949" s="189" t="s">
        <v>1006</v>
      </c>
      <c r="C949" s="20" t="s">
        <v>147</v>
      </c>
      <c r="D949" s="20" t="s">
        <v>13</v>
      </c>
      <c r="E949" s="107" t="s">
        <v>1007</v>
      </c>
      <c r="F949" s="28"/>
      <c r="G949" s="254"/>
      <c r="H949" s="254">
        <f>H952+H953</f>
        <v>323331</v>
      </c>
      <c r="I949" s="254">
        <f>I952+I953</f>
        <v>323331</v>
      </c>
      <c r="J949" s="254"/>
      <c r="K949" s="254">
        <f>K952+K953+K954+K950+K951</f>
        <v>203389</v>
      </c>
      <c r="L949" s="254">
        <f>L952+L953+L954+L950+L951</f>
        <v>203389</v>
      </c>
      <c r="M949" s="254"/>
      <c r="N949" s="254"/>
      <c r="O949" s="254"/>
    </row>
    <row r="950" spans="2:15" ht="55.5" customHeight="1" x14ac:dyDescent="0.25">
      <c r="B950" s="206" t="s">
        <v>491</v>
      </c>
      <c r="C950" s="20" t="s">
        <v>147</v>
      </c>
      <c r="D950" s="20" t="s">
        <v>13</v>
      </c>
      <c r="E950" s="107" t="s">
        <v>2181</v>
      </c>
      <c r="F950" s="28">
        <v>400</v>
      </c>
      <c r="G950" s="254"/>
      <c r="H950" s="254"/>
      <c r="I950" s="254"/>
      <c r="J950" s="254"/>
      <c r="K950" s="254">
        <v>120292</v>
      </c>
      <c r="L950" s="254">
        <f>J950+K950</f>
        <v>120292</v>
      </c>
      <c r="M950" s="254"/>
      <c r="N950" s="254"/>
      <c r="O950" s="254"/>
    </row>
    <row r="951" spans="2:15" ht="54.75" customHeight="1" x14ac:dyDescent="0.25">
      <c r="B951" s="189" t="s">
        <v>1001</v>
      </c>
      <c r="C951" s="20" t="s">
        <v>147</v>
      </c>
      <c r="D951" s="20" t="s">
        <v>13</v>
      </c>
      <c r="E951" s="107" t="s">
        <v>2155</v>
      </c>
      <c r="F951" s="28">
        <v>500</v>
      </c>
      <c r="G951" s="254"/>
      <c r="H951" s="254"/>
      <c r="I951" s="254"/>
      <c r="J951" s="254"/>
      <c r="K951" s="254">
        <v>83097</v>
      </c>
      <c r="L951" s="254">
        <f>K951+J951</f>
        <v>83097</v>
      </c>
      <c r="M951" s="254"/>
      <c r="N951" s="254"/>
      <c r="O951" s="254"/>
    </row>
    <row r="952" spans="2:15" ht="47.25" x14ac:dyDescent="0.25">
      <c r="B952" s="189" t="s">
        <v>2153</v>
      </c>
      <c r="C952" s="20" t="s">
        <v>147</v>
      </c>
      <c r="D952" s="20" t="s">
        <v>13</v>
      </c>
      <c r="E952" s="107" t="s">
        <v>1011</v>
      </c>
      <c r="F952" s="28">
        <v>400</v>
      </c>
      <c r="G952" s="254"/>
      <c r="H952" s="254">
        <f>1+221930</f>
        <v>221931</v>
      </c>
      <c r="I952" s="254">
        <f>G952+H952</f>
        <v>221931</v>
      </c>
      <c r="J952" s="254"/>
      <c r="K952" s="254"/>
      <c r="L952" s="254"/>
      <c r="M952" s="254"/>
      <c r="N952" s="254"/>
      <c r="O952" s="254"/>
    </row>
    <row r="953" spans="2:15" ht="45.75" customHeight="1" x14ac:dyDescent="0.25">
      <c r="B953" s="189" t="s">
        <v>2154</v>
      </c>
      <c r="C953" s="20" t="s">
        <v>147</v>
      </c>
      <c r="D953" s="20" t="s">
        <v>13</v>
      </c>
      <c r="E953" s="107" t="s">
        <v>1011</v>
      </c>
      <c r="F953" s="28">
        <v>500</v>
      </c>
      <c r="G953" s="254"/>
      <c r="H953" s="254">
        <v>101400</v>
      </c>
      <c r="I953" s="254">
        <f>G953+H953</f>
        <v>101400</v>
      </c>
      <c r="J953" s="254"/>
      <c r="K953" s="254"/>
      <c r="L953" s="254"/>
      <c r="M953" s="254"/>
      <c r="N953" s="254"/>
      <c r="O953" s="254"/>
    </row>
    <row r="954" spans="2:15" ht="49.5" hidden="1" customHeight="1" x14ac:dyDescent="0.25">
      <c r="B954" s="189"/>
      <c r="C954" s="20"/>
      <c r="D954" s="20"/>
      <c r="E954" s="107"/>
      <c r="F954" s="28"/>
      <c r="G954" s="254"/>
      <c r="H954" s="254"/>
      <c r="I954" s="254"/>
      <c r="J954" s="254"/>
      <c r="K954" s="254"/>
      <c r="L954" s="254">
        <f>J954+K954</f>
        <v>0</v>
      </c>
      <c r="M954" s="254"/>
      <c r="N954" s="254"/>
      <c r="O954" s="254"/>
    </row>
    <row r="955" spans="2:15" ht="31.5" hidden="1" x14ac:dyDescent="0.25">
      <c r="B955" s="189" t="s">
        <v>1131</v>
      </c>
      <c r="C955" s="49" t="s">
        <v>147</v>
      </c>
      <c r="D955" s="7" t="s">
        <v>13</v>
      </c>
      <c r="E955" s="125" t="s">
        <v>103</v>
      </c>
      <c r="F955" s="28"/>
      <c r="G955" s="264">
        <f t="shared" ref="G955:O957" si="345">G956</f>
        <v>0</v>
      </c>
      <c r="H955" s="264">
        <f t="shared" si="345"/>
        <v>0</v>
      </c>
      <c r="I955" s="264">
        <f t="shared" si="345"/>
        <v>0</v>
      </c>
      <c r="J955" s="264">
        <f t="shared" si="345"/>
        <v>0</v>
      </c>
      <c r="K955" s="264">
        <f t="shared" si="345"/>
        <v>0</v>
      </c>
      <c r="L955" s="264">
        <f t="shared" si="345"/>
        <v>0</v>
      </c>
      <c r="M955" s="264">
        <f t="shared" si="345"/>
        <v>0</v>
      </c>
      <c r="N955" s="264">
        <f t="shared" si="345"/>
        <v>0</v>
      </c>
      <c r="O955" s="264">
        <f t="shared" si="345"/>
        <v>0</v>
      </c>
    </row>
    <row r="956" spans="2:15" ht="15.75" hidden="1" x14ac:dyDescent="0.25">
      <c r="B956" s="206" t="s">
        <v>1132</v>
      </c>
      <c r="C956" s="49" t="s">
        <v>147</v>
      </c>
      <c r="D956" s="7" t="s">
        <v>13</v>
      </c>
      <c r="E956" s="125" t="s">
        <v>1133</v>
      </c>
      <c r="F956" s="28"/>
      <c r="G956" s="254">
        <f t="shared" si="345"/>
        <v>0</v>
      </c>
      <c r="H956" s="254">
        <f t="shared" si="345"/>
        <v>0</v>
      </c>
      <c r="I956" s="254">
        <f t="shared" si="345"/>
        <v>0</v>
      </c>
      <c r="J956" s="254">
        <f t="shared" si="345"/>
        <v>0</v>
      </c>
      <c r="K956" s="254">
        <f t="shared" si="345"/>
        <v>0</v>
      </c>
      <c r="L956" s="254">
        <f t="shared" si="345"/>
        <v>0</v>
      </c>
      <c r="M956" s="254">
        <f t="shared" si="345"/>
        <v>0</v>
      </c>
      <c r="N956" s="254">
        <f t="shared" si="345"/>
        <v>0</v>
      </c>
      <c r="O956" s="254">
        <f t="shared" si="345"/>
        <v>0</v>
      </c>
    </row>
    <row r="957" spans="2:15" ht="31.5" hidden="1" x14ac:dyDescent="0.25">
      <c r="B957" s="189" t="s">
        <v>107</v>
      </c>
      <c r="C957" s="49" t="s">
        <v>147</v>
      </c>
      <c r="D957" s="7" t="s">
        <v>13</v>
      </c>
      <c r="E957" s="125" t="s">
        <v>1134</v>
      </c>
      <c r="F957" s="28"/>
      <c r="G957" s="264">
        <f t="shared" si="345"/>
        <v>0</v>
      </c>
      <c r="H957" s="264">
        <f t="shared" si="345"/>
        <v>0</v>
      </c>
      <c r="I957" s="264">
        <f t="shared" si="345"/>
        <v>0</v>
      </c>
      <c r="J957" s="264">
        <f t="shared" si="345"/>
        <v>0</v>
      </c>
      <c r="K957" s="264">
        <f t="shared" si="345"/>
        <v>0</v>
      </c>
      <c r="L957" s="264">
        <f t="shared" si="345"/>
        <v>0</v>
      </c>
      <c r="M957" s="264">
        <f t="shared" si="345"/>
        <v>0</v>
      </c>
      <c r="N957" s="264">
        <f t="shared" si="345"/>
        <v>0</v>
      </c>
      <c r="O957" s="264">
        <f t="shared" si="345"/>
        <v>0</v>
      </c>
    </row>
    <row r="958" spans="2:15" ht="47.25" hidden="1" x14ac:dyDescent="0.25">
      <c r="B958" s="310" t="s">
        <v>1135</v>
      </c>
      <c r="C958" s="49" t="s">
        <v>147</v>
      </c>
      <c r="D958" s="7" t="s">
        <v>13</v>
      </c>
      <c r="E958" s="125" t="s">
        <v>1136</v>
      </c>
      <c r="F958" s="29" t="s">
        <v>111</v>
      </c>
      <c r="G958" s="254"/>
      <c r="H958" s="254"/>
      <c r="I958" s="254"/>
      <c r="J958" s="254"/>
      <c r="K958" s="254"/>
      <c r="L958" s="254"/>
      <c r="M958" s="254"/>
      <c r="N958" s="254"/>
      <c r="O958" s="254"/>
    </row>
    <row r="959" spans="2:15" ht="31.5" x14ac:dyDescent="0.25">
      <c r="B959" s="310" t="s">
        <v>2231</v>
      </c>
      <c r="C959" s="49" t="s">
        <v>147</v>
      </c>
      <c r="D959" s="7" t="s">
        <v>13</v>
      </c>
      <c r="E959" s="125" t="s">
        <v>2156</v>
      </c>
      <c r="F959" s="29"/>
      <c r="G959" s="254"/>
      <c r="H959" s="254">
        <f>H960</f>
        <v>1753176</v>
      </c>
      <c r="I959" s="254">
        <f>I960</f>
        <v>1753176</v>
      </c>
      <c r="J959" s="254"/>
      <c r="K959" s="254">
        <f>K960</f>
        <v>1225645</v>
      </c>
      <c r="L959" s="254">
        <f>L960</f>
        <v>1225645</v>
      </c>
      <c r="M959" s="254"/>
      <c r="N959" s="254">
        <f>N960</f>
        <v>1271205</v>
      </c>
      <c r="O959" s="254">
        <f>O960</f>
        <v>1271205</v>
      </c>
    </row>
    <row r="960" spans="2:15" ht="36.75" customHeight="1" x14ac:dyDescent="0.25">
      <c r="B960" s="310" t="s">
        <v>2232</v>
      </c>
      <c r="C960" s="49" t="s">
        <v>147</v>
      </c>
      <c r="D960" s="7" t="s">
        <v>13</v>
      </c>
      <c r="E960" s="125" t="s">
        <v>2157</v>
      </c>
      <c r="F960" s="29"/>
      <c r="G960" s="254"/>
      <c r="H960" s="254">
        <f t="shared" ref="H960:O960" si="346">H961+H964</f>
        <v>1753176</v>
      </c>
      <c r="I960" s="254">
        <f t="shared" si="346"/>
        <v>1753176</v>
      </c>
      <c r="J960" s="254">
        <f t="shared" si="346"/>
        <v>0</v>
      </c>
      <c r="K960" s="254">
        <f t="shared" si="346"/>
        <v>1225645</v>
      </c>
      <c r="L960" s="254">
        <f t="shared" si="346"/>
        <v>1225645</v>
      </c>
      <c r="M960" s="254">
        <f t="shared" si="346"/>
        <v>0</v>
      </c>
      <c r="N960" s="254">
        <f t="shared" si="346"/>
        <v>1271205</v>
      </c>
      <c r="O960" s="254">
        <f t="shared" si="346"/>
        <v>1271205</v>
      </c>
    </row>
    <row r="961" spans="2:15" ht="33.75" customHeight="1" x14ac:dyDescent="0.25">
      <c r="B961" s="310" t="s">
        <v>2233</v>
      </c>
      <c r="C961" s="49" t="s">
        <v>147</v>
      </c>
      <c r="D961" s="7" t="s">
        <v>13</v>
      </c>
      <c r="E961" s="125" t="s">
        <v>2158</v>
      </c>
      <c r="F961" s="29"/>
      <c r="G961" s="254"/>
      <c r="H961" s="254">
        <f>H962+H963</f>
        <v>565116</v>
      </c>
      <c r="I961" s="254">
        <f>I962+I963</f>
        <v>565116</v>
      </c>
      <c r="J961" s="254"/>
      <c r="K961" s="254">
        <f>K962+K963</f>
        <v>851191</v>
      </c>
      <c r="L961" s="254">
        <f>L962+L963</f>
        <v>851191</v>
      </c>
      <c r="M961" s="254"/>
      <c r="N961" s="254">
        <f>N962+N963</f>
        <v>826309</v>
      </c>
      <c r="O961" s="254">
        <f>O962+O963</f>
        <v>826309</v>
      </c>
    </row>
    <row r="962" spans="2:15" ht="37.5" customHeight="1" x14ac:dyDescent="0.25">
      <c r="B962" s="310" t="s">
        <v>1060</v>
      </c>
      <c r="C962" s="49" t="s">
        <v>147</v>
      </c>
      <c r="D962" s="7" t="s">
        <v>13</v>
      </c>
      <c r="E962" s="125" t="s">
        <v>2159</v>
      </c>
      <c r="F962" s="29">
        <v>500</v>
      </c>
      <c r="G962" s="254"/>
      <c r="H962" s="254">
        <v>565116</v>
      </c>
      <c r="I962" s="254">
        <f>G962+H962</f>
        <v>565116</v>
      </c>
      <c r="J962" s="254"/>
      <c r="K962" s="254">
        <v>499229</v>
      </c>
      <c r="L962" s="254">
        <f>J962+K962</f>
        <v>499229</v>
      </c>
      <c r="M962" s="254"/>
      <c r="N962" s="254">
        <v>447244</v>
      </c>
      <c r="O962" s="254">
        <f>M962+N962</f>
        <v>447244</v>
      </c>
    </row>
    <row r="963" spans="2:15" ht="51.75" customHeight="1" x14ac:dyDescent="0.25">
      <c r="B963" s="310" t="s">
        <v>1001</v>
      </c>
      <c r="C963" s="49" t="s">
        <v>147</v>
      </c>
      <c r="D963" s="7" t="s">
        <v>13</v>
      </c>
      <c r="E963" s="125" t="s">
        <v>2160</v>
      </c>
      <c r="F963" s="29">
        <v>500</v>
      </c>
      <c r="G963" s="254"/>
      <c r="H963" s="254"/>
      <c r="I963" s="254"/>
      <c r="J963" s="254"/>
      <c r="K963" s="254">
        <v>351962</v>
      </c>
      <c r="L963" s="254">
        <f>J963+K963</f>
        <v>351962</v>
      </c>
      <c r="M963" s="254"/>
      <c r="N963" s="254">
        <v>379065</v>
      </c>
      <c r="O963" s="254">
        <f>M963+N963</f>
        <v>379065</v>
      </c>
    </row>
    <row r="964" spans="2:15" ht="36" customHeight="1" x14ac:dyDescent="0.25">
      <c r="B964" s="310" t="s">
        <v>2234</v>
      </c>
      <c r="C964" s="49" t="s">
        <v>147</v>
      </c>
      <c r="D964" s="7" t="s">
        <v>13</v>
      </c>
      <c r="E964" s="125" t="s">
        <v>2161</v>
      </c>
      <c r="F964" s="29"/>
      <c r="G964" s="254">
        <f t="shared" ref="G964:O964" si="347">G965+G966+G967</f>
        <v>0</v>
      </c>
      <c r="H964" s="254">
        <f t="shared" si="347"/>
        <v>1188060</v>
      </c>
      <c r="I964" s="254">
        <f t="shared" si="347"/>
        <v>1188060</v>
      </c>
      <c r="J964" s="254">
        <f t="shared" si="347"/>
        <v>0</v>
      </c>
      <c r="K964" s="254">
        <f t="shared" si="347"/>
        <v>374454</v>
      </c>
      <c r="L964" s="254">
        <f t="shared" si="347"/>
        <v>374454</v>
      </c>
      <c r="M964" s="254">
        <f t="shared" si="347"/>
        <v>0</v>
      </c>
      <c r="N964" s="254">
        <f t="shared" si="347"/>
        <v>444896</v>
      </c>
      <c r="O964" s="254">
        <f t="shared" si="347"/>
        <v>444896</v>
      </c>
    </row>
    <row r="965" spans="2:15" ht="51.75" customHeight="1" x14ac:dyDescent="0.25">
      <c r="B965" s="310" t="s">
        <v>1054</v>
      </c>
      <c r="C965" s="49" t="s">
        <v>147</v>
      </c>
      <c r="D965" s="7" t="s">
        <v>13</v>
      </c>
      <c r="E965" s="125" t="s">
        <v>2162</v>
      </c>
      <c r="F965" s="29">
        <v>600</v>
      </c>
      <c r="G965" s="254"/>
      <c r="H965" s="254">
        <f>191185</f>
        <v>191185</v>
      </c>
      <c r="I965" s="254">
        <f>G965+H965</f>
        <v>191185</v>
      </c>
      <c r="J965" s="254"/>
      <c r="K965" s="254">
        <v>65000</v>
      </c>
      <c r="L965" s="254">
        <f>J965+K965</f>
        <v>65000</v>
      </c>
      <c r="M965" s="254"/>
      <c r="N965" s="254">
        <v>87375</v>
      </c>
      <c r="O965" s="254">
        <f>M965+N965</f>
        <v>87375</v>
      </c>
    </row>
    <row r="966" spans="2:15" ht="52.5" customHeight="1" x14ac:dyDescent="0.25">
      <c r="B966" s="310" t="s">
        <v>1001</v>
      </c>
      <c r="C966" s="49" t="s">
        <v>147</v>
      </c>
      <c r="D966" s="7" t="s">
        <v>13</v>
      </c>
      <c r="E966" s="125" t="s">
        <v>2163</v>
      </c>
      <c r="F966" s="29">
        <v>500</v>
      </c>
      <c r="G966" s="254"/>
      <c r="H966" s="254"/>
      <c r="I966" s="254"/>
      <c r="J966" s="254"/>
      <c r="K966" s="254">
        <v>13500</v>
      </c>
      <c r="L966" s="254">
        <f>J966+K966</f>
        <v>13500</v>
      </c>
      <c r="M966" s="254"/>
      <c r="N966" s="254">
        <v>43497</v>
      </c>
      <c r="O966" s="254">
        <f>M966+N966</f>
        <v>43497</v>
      </c>
    </row>
    <row r="967" spans="2:15" ht="32.25" thickBot="1" x14ac:dyDescent="0.3">
      <c r="B967" s="310" t="s">
        <v>1069</v>
      </c>
      <c r="C967" s="49" t="s">
        <v>147</v>
      </c>
      <c r="D967" s="7" t="s">
        <v>13</v>
      </c>
      <c r="E967" s="125" t="s">
        <v>2164</v>
      </c>
      <c r="F967" s="29">
        <v>500</v>
      </c>
      <c r="G967" s="254"/>
      <c r="H967" s="254">
        <v>996875</v>
      </c>
      <c r="I967" s="254">
        <f>G967+H967</f>
        <v>996875</v>
      </c>
      <c r="J967" s="254"/>
      <c r="K967" s="254">
        <v>295954</v>
      </c>
      <c r="L967" s="254">
        <f>J967+K967</f>
        <v>295954</v>
      </c>
      <c r="M967" s="254"/>
      <c r="N967" s="254">
        <v>314024</v>
      </c>
      <c r="O967" s="254">
        <f>M967+N967</f>
        <v>314024</v>
      </c>
    </row>
    <row r="968" spans="2:15" ht="16.5" thickBot="1" x14ac:dyDescent="0.3">
      <c r="B968" s="284" t="s">
        <v>1137</v>
      </c>
      <c r="C968" s="13" t="s">
        <v>637</v>
      </c>
      <c r="D968" s="31" t="s">
        <v>22</v>
      </c>
      <c r="E968" s="14"/>
      <c r="F968" s="16"/>
      <c r="G968" s="251">
        <f t="shared" ref="G968:O968" si="348">G969+G986</f>
        <v>115696</v>
      </c>
      <c r="H968" s="251">
        <f t="shared" si="348"/>
        <v>368</v>
      </c>
      <c r="I968" s="251">
        <f t="shared" si="348"/>
        <v>116064</v>
      </c>
      <c r="J968" s="251">
        <f t="shared" si="348"/>
        <v>120081</v>
      </c>
      <c r="K968" s="251">
        <f t="shared" si="348"/>
        <v>77661</v>
      </c>
      <c r="L968" s="251">
        <f t="shared" si="348"/>
        <v>197742</v>
      </c>
      <c r="M968" s="251">
        <f t="shared" si="348"/>
        <v>124033</v>
      </c>
      <c r="N968" s="251">
        <f t="shared" si="348"/>
        <v>3426</v>
      </c>
      <c r="O968" s="251">
        <f t="shared" si="348"/>
        <v>127459</v>
      </c>
    </row>
    <row r="969" spans="2:15" ht="31.5" x14ac:dyDescent="0.25">
      <c r="B969" s="292" t="s">
        <v>985</v>
      </c>
      <c r="C969" s="81" t="s">
        <v>147</v>
      </c>
      <c r="D969" s="83" t="s">
        <v>22</v>
      </c>
      <c r="E969" s="159" t="s">
        <v>13</v>
      </c>
      <c r="F969" s="28"/>
      <c r="G969" s="254">
        <f t="shared" ref="G969:O969" si="349">G970</f>
        <v>107147</v>
      </c>
      <c r="H969" s="254">
        <f t="shared" si="349"/>
        <v>368</v>
      </c>
      <c r="I969" s="254">
        <f t="shared" si="349"/>
        <v>107515</v>
      </c>
      <c r="J969" s="254">
        <f t="shared" si="349"/>
        <v>111189</v>
      </c>
      <c r="K969" s="254">
        <f t="shared" si="349"/>
        <v>77918</v>
      </c>
      <c r="L969" s="254">
        <f t="shared" si="349"/>
        <v>189107</v>
      </c>
      <c r="M969" s="254">
        <f t="shared" si="349"/>
        <v>114798</v>
      </c>
      <c r="N969" s="254">
        <f t="shared" si="349"/>
        <v>3693</v>
      </c>
      <c r="O969" s="254">
        <f t="shared" si="349"/>
        <v>118491</v>
      </c>
    </row>
    <row r="970" spans="2:15" ht="15.75" x14ac:dyDescent="0.25">
      <c r="B970" s="189" t="s">
        <v>1071</v>
      </c>
      <c r="C970" s="49" t="s">
        <v>147</v>
      </c>
      <c r="D970" s="20" t="s">
        <v>22</v>
      </c>
      <c r="E970" s="125" t="s">
        <v>1072</v>
      </c>
      <c r="F970" s="28"/>
      <c r="G970" s="254">
        <f t="shared" ref="G970:O970" si="350">G971+G973+G978</f>
        <v>107147</v>
      </c>
      <c r="H970" s="254">
        <f t="shared" si="350"/>
        <v>368</v>
      </c>
      <c r="I970" s="254">
        <f t="shared" si="350"/>
        <v>107515</v>
      </c>
      <c r="J970" s="254">
        <f t="shared" si="350"/>
        <v>111189</v>
      </c>
      <c r="K970" s="254">
        <f t="shared" si="350"/>
        <v>77918</v>
      </c>
      <c r="L970" s="254">
        <f t="shared" si="350"/>
        <v>189107</v>
      </c>
      <c r="M970" s="254">
        <f t="shared" si="350"/>
        <v>114798</v>
      </c>
      <c r="N970" s="254">
        <f t="shared" si="350"/>
        <v>3693</v>
      </c>
      <c r="O970" s="254">
        <f t="shared" si="350"/>
        <v>118491</v>
      </c>
    </row>
    <row r="971" spans="2:15" ht="36.75" customHeight="1" x14ac:dyDescent="0.25">
      <c r="B971" s="206" t="s">
        <v>1073</v>
      </c>
      <c r="C971" s="49" t="s">
        <v>147</v>
      </c>
      <c r="D971" s="20" t="s">
        <v>22</v>
      </c>
      <c r="E971" s="125" t="s">
        <v>1074</v>
      </c>
      <c r="F971" s="6"/>
      <c r="G971" s="254">
        <f t="shared" ref="G971:O971" si="351">G972</f>
        <v>103891</v>
      </c>
      <c r="H971" s="254">
        <f t="shared" si="351"/>
        <v>402</v>
      </c>
      <c r="I971" s="254">
        <f t="shared" si="351"/>
        <v>104293</v>
      </c>
      <c r="J971" s="254">
        <f t="shared" si="351"/>
        <v>107933</v>
      </c>
      <c r="K971" s="254">
        <f t="shared" si="351"/>
        <v>-1392</v>
      </c>
      <c r="L971" s="254">
        <f t="shared" si="351"/>
        <v>106541</v>
      </c>
      <c r="M971" s="254">
        <f t="shared" si="351"/>
        <v>111542</v>
      </c>
      <c r="N971" s="254">
        <f t="shared" si="351"/>
        <v>-1903</v>
      </c>
      <c r="O971" s="254">
        <f t="shared" si="351"/>
        <v>109639</v>
      </c>
    </row>
    <row r="972" spans="2:15" ht="50.25" customHeight="1" x14ac:dyDescent="0.25">
      <c r="B972" s="189" t="s">
        <v>1075</v>
      </c>
      <c r="C972" s="49" t="s">
        <v>147</v>
      </c>
      <c r="D972" s="20" t="s">
        <v>22</v>
      </c>
      <c r="E972" s="125" t="s">
        <v>1076</v>
      </c>
      <c r="F972" s="28">
        <v>600</v>
      </c>
      <c r="G972" s="254">
        <v>103891</v>
      </c>
      <c r="H972" s="254">
        <v>402</v>
      </c>
      <c r="I972" s="254">
        <f>G972+H972</f>
        <v>104293</v>
      </c>
      <c r="J972" s="254">
        <v>107933</v>
      </c>
      <c r="K972" s="254">
        <f>-2632+1240</f>
        <v>-1392</v>
      </c>
      <c r="L972" s="254">
        <f>J972+K972</f>
        <v>106541</v>
      </c>
      <c r="M972" s="254">
        <v>111542</v>
      </c>
      <c r="N972" s="254">
        <f>-2726+823</f>
        <v>-1903</v>
      </c>
      <c r="O972" s="254">
        <f>M972+N972</f>
        <v>109639</v>
      </c>
    </row>
    <row r="973" spans="2:15" ht="19.5" customHeight="1" x14ac:dyDescent="0.25">
      <c r="B973" s="206" t="s">
        <v>1077</v>
      </c>
      <c r="C973" s="49" t="s">
        <v>147</v>
      </c>
      <c r="D973" s="20" t="s">
        <v>22</v>
      </c>
      <c r="E973" s="125" t="s">
        <v>1078</v>
      </c>
      <c r="F973" s="28"/>
      <c r="G973" s="254">
        <f t="shared" ref="G973:O973" si="352">G975+G976+G977</f>
        <v>3256</v>
      </c>
      <c r="H973" s="254">
        <f t="shared" si="352"/>
        <v>-34</v>
      </c>
      <c r="I973" s="254">
        <f t="shared" si="352"/>
        <v>3222</v>
      </c>
      <c r="J973" s="254">
        <f t="shared" si="352"/>
        <v>3256</v>
      </c>
      <c r="K973" s="254">
        <f t="shared" si="352"/>
        <v>-34</v>
      </c>
      <c r="L973" s="254">
        <f t="shared" si="352"/>
        <v>3222</v>
      </c>
      <c r="M973" s="254">
        <f t="shared" si="352"/>
        <v>3256</v>
      </c>
      <c r="N973" s="254">
        <f t="shared" si="352"/>
        <v>-34</v>
      </c>
      <c r="O973" s="254">
        <f t="shared" si="352"/>
        <v>3222</v>
      </c>
    </row>
    <row r="974" spans="2:15" ht="37.5" hidden="1" customHeight="1" x14ac:dyDescent="0.25">
      <c r="B974" s="206" t="s">
        <v>1125</v>
      </c>
      <c r="C974" s="49" t="s">
        <v>147</v>
      </c>
      <c r="D974" s="20" t="s">
        <v>22</v>
      </c>
      <c r="E974" s="125" t="s">
        <v>1079</v>
      </c>
      <c r="F974" s="28">
        <v>200</v>
      </c>
      <c r="G974" s="254"/>
      <c r="H974" s="254"/>
      <c r="I974" s="254"/>
      <c r="J974" s="254"/>
      <c r="K974" s="254"/>
      <c r="L974" s="254"/>
      <c r="M974" s="254"/>
      <c r="N974" s="254"/>
      <c r="O974" s="254"/>
    </row>
    <row r="975" spans="2:15" ht="33.75" customHeight="1" x14ac:dyDescent="0.25">
      <c r="B975" s="206" t="s">
        <v>1051</v>
      </c>
      <c r="C975" s="49" t="s">
        <v>147</v>
      </c>
      <c r="D975" s="20" t="s">
        <v>22</v>
      </c>
      <c r="E975" s="125" t="s">
        <v>1079</v>
      </c>
      <c r="F975" s="28">
        <v>600</v>
      </c>
      <c r="G975" s="254">
        <v>3000</v>
      </c>
      <c r="H975" s="254"/>
      <c r="I975" s="254">
        <f>G975+H975</f>
        <v>3000</v>
      </c>
      <c r="J975" s="254">
        <v>3000</v>
      </c>
      <c r="K975" s="254"/>
      <c r="L975" s="254">
        <f>J975+K975</f>
        <v>3000</v>
      </c>
      <c r="M975" s="254">
        <v>3000</v>
      </c>
      <c r="N975" s="254"/>
      <c r="O975" s="254">
        <f>M975+N975</f>
        <v>3000</v>
      </c>
    </row>
    <row r="976" spans="2:15" ht="31.5" hidden="1" x14ac:dyDescent="0.25">
      <c r="B976" s="310" t="s">
        <v>2195</v>
      </c>
      <c r="C976" s="49" t="s">
        <v>147</v>
      </c>
      <c r="D976" s="7" t="s">
        <v>22</v>
      </c>
      <c r="E976" s="125" t="s">
        <v>1138</v>
      </c>
      <c r="F976" s="28">
        <v>500</v>
      </c>
      <c r="G976" s="254"/>
      <c r="H976" s="254"/>
      <c r="I976" s="254">
        <f>G976+H976</f>
        <v>0</v>
      </c>
      <c r="J976" s="254"/>
      <c r="K976" s="254"/>
      <c r="L976" s="254">
        <f>J976+K976</f>
        <v>0</v>
      </c>
      <c r="M976" s="254"/>
      <c r="N976" s="254"/>
      <c r="O976" s="254">
        <f>M976+N976</f>
        <v>0</v>
      </c>
    </row>
    <row r="977" spans="2:15" ht="40.5" customHeight="1" x14ac:dyDescent="0.25">
      <c r="B977" s="310" t="s">
        <v>2195</v>
      </c>
      <c r="C977" s="49" t="s">
        <v>147</v>
      </c>
      <c r="D977" s="7" t="s">
        <v>22</v>
      </c>
      <c r="E977" s="125" t="s">
        <v>1139</v>
      </c>
      <c r="F977" s="28">
        <v>500</v>
      </c>
      <c r="G977" s="254">
        <v>256</v>
      </c>
      <c r="H977" s="254">
        <v>-34</v>
      </c>
      <c r="I977" s="254">
        <f>G977+H977</f>
        <v>222</v>
      </c>
      <c r="J977" s="254">
        <v>256</v>
      </c>
      <c r="K977" s="254">
        <v>-34</v>
      </c>
      <c r="L977" s="254">
        <f>J977+K977</f>
        <v>222</v>
      </c>
      <c r="M977" s="254">
        <v>256</v>
      </c>
      <c r="N977" s="254">
        <v>-34</v>
      </c>
      <c r="O977" s="254">
        <f>M977+N977</f>
        <v>222</v>
      </c>
    </row>
    <row r="978" spans="2:15" ht="35.25" customHeight="1" x14ac:dyDescent="0.25">
      <c r="B978" s="310" t="s">
        <v>2235</v>
      </c>
      <c r="C978" s="49" t="s">
        <v>147</v>
      </c>
      <c r="D978" s="20" t="s">
        <v>22</v>
      </c>
      <c r="E978" s="125" t="s">
        <v>1082</v>
      </c>
      <c r="F978" s="28"/>
      <c r="G978" s="254">
        <f>G979+G980+G981+G982</f>
        <v>0</v>
      </c>
      <c r="H978" s="254">
        <f t="shared" ref="H978:O978" si="353">H979+H980+H981+H982</f>
        <v>0</v>
      </c>
      <c r="I978" s="254"/>
      <c r="J978" s="254">
        <f t="shared" si="353"/>
        <v>0</v>
      </c>
      <c r="K978" s="254">
        <f t="shared" si="353"/>
        <v>79344</v>
      </c>
      <c r="L978" s="254">
        <f t="shared" si="353"/>
        <v>79344</v>
      </c>
      <c r="M978" s="254">
        <f t="shared" si="353"/>
        <v>0</v>
      </c>
      <c r="N978" s="254">
        <f t="shared" si="353"/>
        <v>5630</v>
      </c>
      <c r="O978" s="254">
        <f t="shared" si="353"/>
        <v>5630</v>
      </c>
    </row>
    <row r="979" spans="2:15" ht="47.25" x14ac:dyDescent="0.25">
      <c r="B979" s="310" t="s">
        <v>1054</v>
      </c>
      <c r="C979" s="49" t="s">
        <v>147</v>
      </c>
      <c r="D979" s="20" t="s">
        <v>22</v>
      </c>
      <c r="E979" s="125" t="s">
        <v>2165</v>
      </c>
      <c r="F979" s="28">
        <v>600</v>
      </c>
      <c r="G979" s="254"/>
      <c r="H979" s="254"/>
      <c r="I979" s="254"/>
      <c r="J979" s="254"/>
      <c r="K979" s="254">
        <v>74660</v>
      </c>
      <c r="L979" s="254">
        <f>J979+K979</f>
        <v>74660</v>
      </c>
      <c r="M979" s="254"/>
      <c r="N979" s="254"/>
      <c r="O979" s="254"/>
    </row>
    <row r="980" spans="2:15" ht="70.5" hidden="1" customHeight="1" x14ac:dyDescent="0.25">
      <c r="B980" s="310" t="s">
        <v>1057</v>
      </c>
      <c r="C980" s="49" t="s">
        <v>147</v>
      </c>
      <c r="D980" s="20" t="s">
        <v>22</v>
      </c>
      <c r="E980" s="125" t="s">
        <v>1083</v>
      </c>
      <c r="F980" s="28">
        <v>400</v>
      </c>
      <c r="G980" s="254"/>
      <c r="H980" s="254"/>
      <c r="I980" s="254"/>
      <c r="J980" s="254"/>
      <c r="K980" s="254"/>
      <c r="L980" s="254">
        <f>J980+K980</f>
        <v>0</v>
      </c>
      <c r="M980" s="254"/>
      <c r="N980" s="254"/>
      <c r="O980" s="254">
        <f>M980+N980</f>
        <v>0</v>
      </c>
    </row>
    <row r="981" spans="2:15" ht="55.5" hidden="1" customHeight="1" x14ac:dyDescent="0.25">
      <c r="B981" s="310" t="s">
        <v>1001</v>
      </c>
      <c r="C981" s="49" t="s">
        <v>147</v>
      </c>
      <c r="D981" s="20" t="s">
        <v>22</v>
      </c>
      <c r="E981" s="125" t="s">
        <v>1140</v>
      </c>
      <c r="F981" s="28">
        <v>500</v>
      </c>
      <c r="G981" s="254"/>
      <c r="H981" s="254"/>
      <c r="I981" s="254"/>
      <c r="J981" s="254"/>
      <c r="K981" s="254"/>
      <c r="L981" s="254">
        <f>J981+K981</f>
        <v>0</v>
      </c>
      <c r="M981" s="254"/>
      <c r="N981" s="254"/>
      <c r="O981" s="254">
        <f>M981+N981</f>
        <v>0</v>
      </c>
    </row>
    <row r="982" spans="2:15" ht="31.5" x14ac:dyDescent="0.25">
      <c r="B982" s="310" t="s">
        <v>1069</v>
      </c>
      <c r="C982" s="49" t="s">
        <v>147</v>
      </c>
      <c r="D982" s="20" t="s">
        <v>22</v>
      </c>
      <c r="E982" s="125" t="s">
        <v>1084</v>
      </c>
      <c r="F982" s="28">
        <v>500</v>
      </c>
      <c r="G982" s="254"/>
      <c r="H982" s="254"/>
      <c r="I982" s="254"/>
      <c r="J982" s="254"/>
      <c r="K982" s="254">
        <v>4684</v>
      </c>
      <c r="L982" s="254">
        <f>J982+K982</f>
        <v>4684</v>
      </c>
      <c r="M982" s="254"/>
      <c r="N982" s="254">
        <v>5630</v>
      </c>
      <c r="O982" s="254">
        <f>M982+N982</f>
        <v>5630</v>
      </c>
    </row>
    <row r="983" spans="2:15" ht="15.75" hidden="1" x14ac:dyDescent="0.25">
      <c r="B983" s="296" t="s">
        <v>742</v>
      </c>
      <c r="C983" s="49" t="s">
        <v>147</v>
      </c>
      <c r="D983" s="7" t="s">
        <v>22</v>
      </c>
      <c r="E983" s="125" t="s">
        <v>279</v>
      </c>
      <c r="F983" s="28"/>
      <c r="G983" s="254"/>
      <c r="H983" s="254"/>
      <c r="I983" s="254"/>
      <c r="J983" s="254"/>
      <c r="K983" s="254"/>
      <c r="L983" s="254"/>
      <c r="M983" s="254"/>
      <c r="N983" s="254"/>
      <c r="O983" s="254"/>
    </row>
    <row r="984" spans="2:15" ht="102" hidden="1" customHeight="1" x14ac:dyDescent="0.25">
      <c r="B984" s="287" t="s">
        <v>1575</v>
      </c>
      <c r="C984" s="49" t="s">
        <v>147</v>
      </c>
      <c r="D984" s="7" t="s">
        <v>22</v>
      </c>
      <c r="E984" s="125" t="s">
        <v>280</v>
      </c>
      <c r="F984" s="28"/>
      <c r="G984" s="254"/>
      <c r="H984" s="254"/>
      <c r="I984" s="254"/>
      <c r="J984" s="254"/>
      <c r="K984" s="254"/>
      <c r="L984" s="254"/>
      <c r="M984" s="254"/>
      <c r="N984" s="254"/>
      <c r="O984" s="254"/>
    </row>
    <row r="985" spans="2:15" ht="31.5" hidden="1" x14ac:dyDescent="0.25">
      <c r="B985" s="189" t="s">
        <v>1141</v>
      </c>
      <c r="C985" s="49" t="s">
        <v>147</v>
      </c>
      <c r="D985" s="7" t="s">
        <v>22</v>
      </c>
      <c r="E985" s="125" t="s">
        <v>283</v>
      </c>
      <c r="F985" s="28">
        <v>500</v>
      </c>
      <c r="G985" s="254"/>
      <c r="H985" s="254"/>
      <c r="I985" s="254"/>
      <c r="J985" s="254"/>
      <c r="K985" s="254"/>
      <c r="L985" s="254"/>
      <c r="M985" s="254"/>
      <c r="N985" s="254"/>
      <c r="O985" s="254"/>
    </row>
    <row r="986" spans="2:15" ht="31.5" x14ac:dyDescent="0.25">
      <c r="B986" s="189" t="s">
        <v>1131</v>
      </c>
      <c r="C986" s="49" t="s">
        <v>147</v>
      </c>
      <c r="D986" s="7" t="s">
        <v>22</v>
      </c>
      <c r="E986" s="125" t="s">
        <v>103</v>
      </c>
      <c r="F986" s="28"/>
      <c r="G986" s="254">
        <f t="shared" ref="G986:O988" si="354">G987</f>
        <v>8549</v>
      </c>
      <c r="H986" s="254">
        <f t="shared" si="354"/>
        <v>0</v>
      </c>
      <c r="I986" s="254">
        <f t="shared" si="354"/>
        <v>8549</v>
      </c>
      <c r="J986" s="254">
        <f t="shared" si="354"/>
        <v>8892</v>
      </c>
      <c r="K986" s="254">
        <f t="shared" si="354"/>
        <v>-257</v>
      </c>
      <c r="L986" s="254">
        <f t="shared" si="354"/>
        <v>8635</v>
      </c>
      <c r="M986" s="254">
        <f t="shared" si="354"/>
        <v>9235</v>
      </c>
      <c r="N986" s="254">
        <f t="shared" si="354"/>
        <v>-267</v>
      </c>
      <c r="O986" s="254">
        <f t="shared" si="354"/>
        <v>8968</v>
      </c>
    </row>
    <row r="987" spans="2:15" ht="15.75" x14ac:dyDescent="0.25">
      <c r="B987" s="206" t="s">
        <v>1132</v>
      </c>
      <c r="C987" s="49" t="s">
        <v>147</v>
      </c>
      <c r="D987" s="7" t="s">
        <v>22</v>
      </c>
      <c r="E987" s="125" t="s">
        <v>1133</v>
      </c>
      <c r="F987" s="28"/>
      <c r="G987" s="254">
        <f t="shared" si="354"/>
        <v>8549</v>
      </c>
      <c r="H987" s="254">
        <f t="shared" si="354"/>
        <v>0</v>
      </c>
      <c r="I987" s="254">
        <f t="shared" si="354"/>
        <v>8549</v>
      </c>
      <c r="J987" s="254">
        <f t="shared" si="354"/>
        <v>8892</v>
      </c>
      <c r="K987" s="254">
        <f t="shared" si="354"/>
        <v>-257</v>
      </c>
      <c r="L987" s="254">
        <f t="shared" si="354"/>
        <v>8635</v>
      </c>
      <c r="M987" s="254">
        <f t="shared" si="354"/>
        <v>9235</v>
      </c>
      <c r="N987" s="254">
        <f t="shared" si="354"/>
        <v>-267</v>
      </c>
      <c r="O987" s="254">
        <f t="shared" si="354"/>
        <v>8968</v>
      </c>
    </row>
    <row r="988" spans="2:15" ht="31.5" x14ac:dyDescent="0.25">
      <c r="B988" s="189" t="s">
        <v>107</v>
      </c>
      <c r="C988" s="49" t="s">
        <v>147</v>
      </c>
      <c r="D988" s="7" t="s">
        <v>22</v>
      </c>
      <c r="E988" s="125" t="s">
        <v>1134</v>
      </c>
      <c r="F988" s="28"/>
      <c r="G988" s="254">
        <f t="shared" si="354"/>
        <v>8549</v>
      </c>
      <c r="H988" s="254">
        <f t="shared" si="354"/>
        <v>0</v>
      </c>
      <c r="I988" s="254">
        <f t="shared" si="354"/>
        <v>8549</v>
      </c>
      <c r="J988" s="254">
        <f t="shared" si="354"/>
        <v>8892</v>
      </c>
      <c r="K988" s="254">
        <f t="shared" si="354"/>
        <v>-257</v>
      </c>
      <c r="L988" s="254">
        <f t="shared" si="354"/>
        <v>8635</v>
      </c>
      <c r="M988" s="254">
        <f t="shared" si="354"/>
        <v>9235</v>
      </c>
      <c r="N988" s="254">
        <f t="shared" si="354"/>
        <v>-267</v>
      </c>
      <c r="O988" s="254">
        <f t="shared" si="354"/>
        <v>8968</v>
      </c>
    </row>
    <row r="989" spans="2:15" ht="55.5" customHeight="1" thickBot="1" x14ac:dyDescent="0.3">
      <c r="B989" s="310" t="s">
        <v>1135</v>
      </c>
      <c r="C989" s="49" t="s">
        <v>147</v>
      </c>
      <c r="D989" s="7" t="s">
        <v>22</v>
      </c>
      <c r="E989" s="125" t="s">
        <v>1136</v>
      </c>
      <c r="F989" s="29" t="s">
        <v>111</v>
      </c>
      <c r="G989" s="254">
        <v>8549</v>
      </c>
      <c r="H989" s="254"/>
      <c r="I989" s="254">
        <f>G989+H989</f>
        <v>8549</v>
      </c>
      <c r="J989" s="254">
        <v>8892</v>
      </c>
      <c r="K989" s="254">
        <v>-257</v>
      </c>
      <c r="L989" s="254">
        <f>J989+K989</f>
        <v>8635</v>
      </c>
      <c r="M989" s="254">
        <v>9235</v>
      </c>
      <c r="N989" s="254">
        <v>-267</v>
      </c>
      <c r="O989" s="254">
        <f>M989+N989</f>
        <v>8968</v>
      </c>
    </row>
    <row r="990" spans="2:15" ht="18.75" customHeight="1" thickBot="1" x14ac:dyDescent="0.3">
      <c r="B990" s="284" t="s">
        <v>1142</v>
      </c>
      <c r="C990" s="13" t="s">
        <v>637</v>
      </c>
      <c r="D990" s="15" t="s">
        <v>208</v>
      </c>
      <c r="E990" s="14"/>
      <c r="F990" s="16"/>
      <c r="G990" s="251">
        <f t="shared" ref="G990:O990" si="355">G991+G996+G1012</f>
        <v>2095728</v>
      </c>
      <c r="H990" s="251">
        <f>H991+H996+H1012</f>
        <v>3214</v>
      </c>
      <c r="I990" s="251">
        <f t="shared" si="355"/>
        <v>2098942</v>
      </c>
      <c r="J990" s="251">
        <f t="shared" si="355"/>
        <v>1973757</v>
      </c>
      <c r="K990" s="251">
        <f t="shared" si="355"/>
        <v>131845</v>
      </c>
      <c r="L990" s="251">
        <f t="shared" si="355"/>
        <v>2105602</v>
      </c>
      <c r="M990" s="251">
        <f t="shared" si="355"/>
        <v>2039631</v>
      </c>
      <c r="N990" s="251">
        <f t="shared" si="355"/>
        <v>95986</v>
      </c>
      <c r="O990" s="251">
        <f t="shared" si="355"/>
        <v>2135617</v>
      </c>
    </row>
    <row r="991" spans="2:15" ht="31.5" x14ac:dyDescent="0.25">
      <c r="B991" s="206" t="s">
        <v>1143</v>
      </c>
      <c r="C991" s="49" t="s">
        <v>147</v>
      </c>
      <c r="D991" s="7" t="s">
        <v>39</v>
      </c>
      <c r="E991" s="102" t="s">
        <v>39</v>
      </c>
      <c r="F991" s="4"/>
      <c r="G991" s="254">
        <f t="shared" ref="G991:O992" si="356">G992</f>
        <v>3267</v>
      </c>
      <c r="H991" s="254">
        <f t="shared" si="356"/>
        <v>0</v>
      </c>
      <c r="I991" s="254">
        <f t="shared" si="356"/>
        <v>3267</v>
      </c>
      <c r="J991" s="254">
        <f t="shared" si="356"/>
        <v>686</v>
      </c>
      <c r="K991" s="254">
        <f t="shared" si="356"/>
        <v>0</v>
      </c>
      <c r="L991" s="254">
        <f t="shared" si="356"/>
        <v>686</v>
      </c>
      <c r="M991" s="254">
        <f t="shared" si="356"/>
        <v>686</v>
      </c>
      <c r="N991" s="254">
        <f t="shared" si="356"/>
        <v>0</v>
      </c>
      <c r="O991" s="254">
        <f t="shared" si="356"/>
        <v>686</v>
      </c>
    </row>
    <row r="992" spans="2:15" ht="15.75" x14ac:dyDescent="0.25">
      <c r="B992" s="206" t="s">
        <v>742</v>
      </c>
      <c r="C992" s="49" t="s">
        <v>147</v>
      </c>
      <c r="D992" s="7" t="s">
        <v>39</v>
      </c>
      <c r="E992" s="102" t="s">
        <v>279</v>
      </c>
      <c r="F992" s="4"/>
      <c r="G992" s="254">
        <f t="shared" si="356"/>
        <v>3267</v>
      </c>
      <c r="H992" s="254">
        <f t="shared" si="356"/>
        <v>0</v>
      </c>
      <c r="I992" s="254">
        <f t="shared" si="356"/>
        <v>3267</v>
      </c>
      <c r="J992" s="254">
        <f t="shared" si="356"/>
        <v>686</v>
      </c>
      <c r="K992" s="254">
        <f t="shared" si="356"/>
        <v>0</v>
      </c>
      <c r="L992" s="254">
        <f t="shared" si="356"/>
        <v>686</v>
      </c>
      <c r="M992" s="254">
        <f t="shared" si="356"/>
        <v>686</v>
      </c>
      <c r="N992" s="254">
        <f t="shared" si="356"/>
        <v>0</v>
      </c>
      <c r="O992" s="254">
        <f t="shared" si="356"/>
        <v>686</v>
      </c>
    </row>
    <row r="993" spans="2:15" ht="83.25" customHeight="1" x14ac:dyDescent="0.25">
      <c r="B993" s="287" t="s">
        <v>1575</v>
      </c>
      <c r="C993" s="49" t="s">
        <v>147</v>
      </c>
      <c r="D993" s="7" t="s">
        <v>39</v>
      </c>
      <c r="E993" s="102" t="s">
        <v>280</v>
      </c>
      <c r="F993" s="4"/>
      <c r="G993" s="254">
        <f t="shared" ref="G993:O993" si="357">G995+G994</f>
        <v>3267</v>
      </c>
      <c r="H993" s="254">
        <f t="shared" si="357"/>
        <v>0</v>
      </c>
      <c r="I993" s="254">
        <f t="shared" si="357"/>
        <v>3267</v>
      </c>
      <c r="J993" s="254">
        <f t="shared" si="357"/>
        <v>686</v>
      </c>
      <c r="K993" s="254">
        <f t="shared" si="357"/>
        <v>0</v>
      </c>
      <c r="L993" s="254">
        <f t="shared" si="357"/>
        <v>686</v>
      </c>
      <c r="M993" s="254">
        <f t="shared" si="357"/>
        <v>686</v>
      </c>
      <c r="N993" s="254">
        <f t="shared" si="357"/>
        <v>0</v>
      </c>
      <c r="O993" s="254">
        <f t="shared" si="357"/>
        <v>686</v>
      </c>
    </row>
    <row r="994" spans="2:15" ht="49.5" hidden="1" x14ac:dyDescent="0.25">
      <c r="B994" s="190" t="s">
        <v>1144</v>
      </c>
      <c r="C994" s="49" t="s">
        <v>147</v>
      </c>
      <c r="D994" s="7" t="s">
        <v>39</v>
      </c>
      <c r="E994" s="3" t="s">
        <v>282</v>
      </c>
      <c r="F994" s="4">
        <v>600</v>
      </c>
      <c r="G994" s="254"/>
      <c r="H994" s="254"/>
      <c r="I994" s="254"/>
      <c r="J994" s="254"/>
      <c r="K994" s="254"/>
      <c r="L994" s="254"/>
      <c r="M994" s="254"/>
      <c r="N994" s="254"/>
      <c r="O994" s="254"/>
    </row>
    <row r="995" spans="2:15" ht="62.25" customHeight="1" x14ac:dyDescent="0.25">
      <c r="B995" s="206" t="s">
        <v>2122</v>
      </c>
      <c r="C995" s="49" t="s">
        <v>147</v>
      </c>
      <c r="D995" s="7" t="s">
        <v>39</v>
      </c>
      <c r="E995" s="102" t="s">
        <v>283</v>
      </c>
      <c r="F995" s="4">
        <v>600</v>
      </c>
      <c r="G995" s="254">
        <v>3267</v>
      </c>
      <c r="H995" s="254"/>
      <c r="I995" s="254">
        <f>G995+H995</f>
        <v>3267</v>
      </c>
      <c r="J995" s="254">
        <v>686</v>
      </c>
      <c r="K995" s="254"/>
      <c r="L995" s="254">
        <f>J995+K995</f>
        <v>686</v>
      </c>
      <c r="M995" s="254">
        <v>686</v>
      </c>
      <c r="N995" s="254"/>
      <c r="O995" s="254">
        <f>M995+N995</f>
        <v>686</v>
      </c>
    </row>
    <row r="996" spans="2:15" ht="34.5" customHeight="1" x14ac:dyDescent="0.25">
      <c r="B996" s="189" t="s">
        <v>1131</v>
      </c>
      <c r="C996" s="49" t="s">
        <v>147</v>
      </c>
      <c r="D996" s="7" t="s">
        <v>39</v>
      </c>
      <c r="E996" s="125" t="s">
        <v>103</v>
      </c>
      <c r="F996" s="28"/>
      <c r="G996" s="254">
        <f t="shared" ref="G996:O996" si="358">G997</f>
        <v>2092461</v>
      </c>
      <c r="H996" s="254">
        <f t="shared" si="358"/>
        <v>3214</v>
      </c>
      <c r="I996" s="254">
        <f t="shared" si="358"/>
        <v>2095675</v>
      </c>
      <c r="J996" s="254">
        <f t="shared" si="358"/>
        <v>1973071</v>
      </c>
      <c r="K996" s="254">
        <f t="shared" si="358"/>
        <v>131845</v>
      </c>
      <c r="L996" s="254">
        <f t="shared" si="358"/>
        <v>2104916</v>
      </c>
      <c r="M996" s="254">
        <f t="shared" si="358"/>
        <v>2038945</v>
      </c>
      <c r="N996" s="254">
        <f t="shared" si="358"/>
        <v>95986</v>
      </c>
      <c r="O996" s="254">
        <f t="shared" si="358"/>
        <v>2134931</v>
      </c>
    </row>
    <row r="997" spans="2:15" ht="15.75" x14ac:dyDescent="0.25">
      <c r="B997" s="206" t="s">
        <v>1145</v>
      </c>
      <c r="C997" s="49" t="s">
        <v>147</v>
      </c>
      <c r="D997" s="7" t="s">
        <v>39</v>
      </c>
      <c r="E997" s="125" t="s">
        <v>1146</v>
      </c>
      <c r="F997" s="28"/>
      <c r="G997" s="254">
        <f t="shared" ref="G997:O997" si="359">G998+G1001+G1005+G1007+G1010+G1016</f>
        <v>2092461</v>
      </c>
      <c r="H997" s="254">
        <f>H998+H1001+H1005+H1007+H1010+H1016</f>
        <v>3214</v>
      </c>
      <c r="I997" s="254">
        <f t="shared" si="359"/>
        <v>2095675</v>
      </c>
      <c r="J997" s="254">
        <f t="shared" si="359"/>
        <v>1973071</v>
      </c>
      <c r="K997" s="254">
        <f t="shared" si="359"/>
        <v>131845</v>
      </c>
      <c r="L997" s="254">
        <f t="shared" si="359"/>
        <v>2104916</v>
      </c>
      <c r="M997" s="254">
        <f t="shared" si="359"/>
        <v>2038945</v>
      </c>
      <c r="N997" s="254">
        <f t="shared" si="359"/>
        <v>95986</v>
      </c>
      <c r="O997" s="254">
        <f t="shared" si="359"/>
        <v>2134931</v>
      </c>
    </row>
    <row r="998" spans="2:15" ht="31.5" x14ac:dyDescent="0.25">
      <c r="B998" s="189" t="s">
        <v>107</v>
      </c>
      <c r="C998" s="49" t="s">
        <v>147</v>
      </c>
      <c r="D998" s="7" t="s">
        <v>39</v>
      </c>
      <c r="E998" s="125" t="s">
        <v>1134</v>
      </c>
      <c r="F998" s="28"/>
      <c r="G998" s="254">
        <f t="shared" ref="G998:O998" si="360">G999+G1000</f>
        <v>1613650</v>
      </c>
      <c r="H998" s="254">
        <f t="shared" si="360"/>
        <v>13193</v>
      </c>
      <c r="I998" s="254">
        <f t="shared" si="360"/>
        <v>1626843</v>
      </c>
      <c r="J998" s="254">
        <f t="shared" si="360"/>
        <v>1693706</v>
      </c>
      <c r="K998" s="254">
        <f t="shared" si="360"/>
        <v>-32441</v>
      </c>
      <c r="L998" s="254">
        <f t="shared" si="360"/>
        <v>1661265</v>
      </c>
      <c r="M998" s="254">
        <f t="shared" si="360"/>
        <v>1754541</v>
      </c>
      <c r="N998" s="254">
        <f t="shared" si="360"/>
        <v>-38160</v>
      </c>
      <c r="O998" s="254">
        <f t="shared" si="360"/>
        <v>1716381</v>
      </c>
    </row>
    <row r="999" spans="2:15" ht="47.25" x14ac:dyDescent="0.25">
      <c r="B999" s="206" t="s">
        <v>1147</v>
      </c>
      <c r="C999" s="49" t="s">
        <v>147</v>
      </c>
      <c r="D999" s="7" t="s">
        <v>39</v>
      </c>
      <c r="E999" s="125" t="s">
        <v>1136</v>
      </c>
      <c r="F999" s="29" t="s">
        <v>111</v>
      </c>
      <c r="G999" s="254">
        <v>1613650</v>
      </c>
      <c r="H999" s="254">
        <v>13193</v>
      </c>
      <c r="I999" s="254">
        <f>G999+H999</f>
        <v>1626843</v>
      </c>
      <c r="J999" s="254">
        <v>1692254</v>
      </c>
      <c r="K999" s="254">
        <f>-43881+11440</f>
        <v>-32441</v>
      </c>
      <c r="L999" s="254">
        <f>J999+K999</f>
        <v>1659813</v>
      </c>
      <c r="M999" s="254">
        <v>1751881</v>
      </c>
      <c r="N999" s="254">
        <f>-45571+7411</f>
        <v>-38160</v>
      </c>
      <c r="O999" s="254">
        <f>M999+N999</f>
        <v>1713721</v>
      </c>
    </row>
    <row r="1000" spans="2:15" ht="32.25" customHeight="1" x14ac:dyDescent="0.25">
      <c r="B1000" s="206" t="s">
        <v>1148</v>
      </c>
      <c r="C1000" s="49" t="s">
        <v>147</v>
      </c>
      <c r="D1000" s="7" t="s">
        <v>39</v>
      </c>
      <c r="E1000" s="125" t="s">
        <v>1136</v>
      </c>
      <c r="F1000" s="28">
        <v>800</v>
      </c>
      <c r="G1000" s="254">
        <v>0</v>
      </c>
      <c r="H1000" s="254"/>
      <c r="I1000" s="254"/>
      <c r="J1000" s="254">
        <v>1452</v>
      </c>
      <c r="K1000" s="254"/>
      <c r="L1000" s="254">
        <f>J1000+K1000</f>
        <v>1452</v>
      </c>
      <c r="M1000" s="254">
        <v>2660</v>
      </c>
      <c r="N1000" s="254"/>
      <c r="O1000" s="254">
        <f>M1000+N1000</f>
        <v>2660</v>
      </c>
    </row>
    <row r="1001" spans="2:15" ht="19.5" customHeight="1" x14ac:dyDescent="0.25">
      <c r="B1001" s="206" t="s">
        <v>1030</v>
      </c>
      <c r="C1001" s="49" t="s">
        <v>147</v>
      </c>
      <c r="D1001" s="7" t="s">
        <v>39</v>
      </c>
      <c r="E1001" s="125" t="s">
        <v>1149</v>
      </c>
      <c r="F1001" s="28"/>
      <c r="G1001" s="254">
        <f t="shared" ref="G1001:O1001" si="361">G1002+G1003+G1004</f>
        <v>100053</v>
      </c>
      <c r="H1001" s="254">
        <f t="shared" si="361"/>
        <v>0</v>
      </c>
      <c r="I1001" s="254">
        <f t="shared" si="361"/>
        <v>100053</v>
      </c>
      <c r="J1001" s="254">
        <f t="shared" si="361"/>
        <v>104899</v>
      </c>
      <c r="K1001" s="254">
        <f t="shared" si="361"/>
        <v>0</v>
      </c>
      <c r="L1001" s="254">
        <f t="shared" si="361"/>
        <v>104899</v>
      </c>
      <c r="M1001" s="254">
        <f t="shared" si="361"/>
        <v>109938</v>
      </c>
      <c r="N1001" s="254">
        <f t="shared" si="361"/>
        <v>0</v>
      </c>
      <c r="O1001" s="254">
        <f t="shared" si="361"/>
        <v>109938</v>
      </c>
    </row>
    <row r="1002" spans="2:15" ht="31.5" hidden="1" x14ac:dyDescent="0.25">
      <c r="B1002" s="206" t="s">
        <v>1103</v>
      </c>
      <c r="C1002" s="49" t="s">
        <v>147</v>
      </c>
      <c r="D1002" s="7" t="s">
        <v>39</v>
      </c>
      <c r="E1002" s="125" t="s">
        <v>1150</v>
      </c>
      <c r="F1002" s="29" t="s">
        <v>188</v>
      </c>
      <c r="G1002" s="254"/>
      <c r="H1002" s="254"/>
      <c r="I1002" s="254">
        <f>G1002+H1002</f>
        <v>0</v>
      </c>
      <c r="J1002" s="254"/>
      <c r="K1002" s="254"/>
      <c r="L1002" s="254">
        <f>J1002+K1002</f>
        <v>0</v>
      </c>
      <c r="M1002" s="254"/>
      <c r="N1002" s="254"/>
      <c r="O1002" s="254">
        <f>M1002+N1002</f>
        <v>0</v>
      </c>
    </row>
    <row r="1003" spans="2:15" ht="21" customHeight="1" x14ac:dyDescent="0.25">
      <c r="B1003" s="206" t="s">
        <v>1151</v>
      </c>
      <c r="C1003" s="49" t="s">
        <v>147</v>
      </c>
      <c r="D1003" s="7" t="s">
        <v>39</v>
      </c>
      <c r="E1003" s="125" t="s">
        <v>1152</v>
      </c>
      <c r="F1003" s="29" t="s">
        <v>188</v>
      </c>
      <c r="G1003" s="254">
        <v>100053</v>
      </c>
      <c r="H1003" s="254"/>
      <c r="I1003" s="254">
        <f>G1003+H1003</f>
        <v>100053</v>
      </c>
      <c r="J1003" s="254">
        <v>104899</v>
      </c>
      <c r="K1003" s="254"/>
      <c r="L1003" s="254">
        <f>J1003+K1003</f>
        <v>104899</v>
      </c>
      <c r="M1003" s="254">
        <v>109938</v>
      </c>
      <c r="N1003" s="254"/>
      <c r="O1003" s="254">
        <f>M1003+N1003</f>
        <v>109938</v>
      </c>
    </row>
    <row r="1004" spans="2:15" ht="63" hidden="1" x14ac:dyDescent="0.25">
      <c r="B1004" s="189" t="s">
        <v>1153</v>
      </c>
      <c r="C1004" s="49" t="s">
        <v>147</v>
      </c>
      <c r="D1004" s="7" t="s">
        <v>39</v>
      </c>
      <c r="E1004" s="125" t="s">
        <v>1154</v>
      </c>
      <c r="F1004" s="28">
        <v>300</v>
      </c>
      <c r="G1004" s="254"/>
      <c r="H1004" s="254"/>
      <c r="I1004" s="254"/>
      <c r="J1004" s="254"/>
      <c r="K1004" s="254"/>
      <c r="L1004" s="254"/>
      <c r="M1004" s="254"/>
      <c r="N1004" s="254"/>
      <c r="O1004" s="254"/>
    </row>
    <row r="1005" spans="2:15" ht="15.75" hidden="1" x14ac:dyDescent="0.25">
      <c r="B1005" s="206" t="s">
        <v>1155</v>
      </c>
      <c r="C1005" s="49" t="s">
        <v>147</v>
      </c>
      <c r="D1005" s="7" t="s">
        <v>39</v>
      </c>
      <c r="E1005" s="125" t="s">
        <v>1156</v>
      </c>
      <c r="F1005" s="28"/>
      <c r="G1005" s="254">
        <f t="shared" ref="G1005:O1005" si="362">G1006</f>
        <v>0</v>
      </c>
      <c r="H1005" s="254">
        <f t="shared" si="362"/>
        <v>0</v>
      </c>
      <c r="I1005" s="254">
        <f t="shared" si="362"/>
        <v>0</v>
      </c>
      <c r="J1005" s="254">
        <f t="shared" si="362"/>
        <v>0</v>
      </c>
      <c r="K1005" s="254">
        <f t="shared" si="362"/>
        <v>0</v>
      </c>
      <c r="L1005" s="254">
        <f t="shared" si="362"/>
        <v>0</v>
      </c>
      <c r="M1005" s="254">
        <f t="shared" si="362"/>
        <v>0</v>
      </c>
      <c r="N1005" s="254">
        <f t="shared" si="362"/>
        <v>0</v>
      </c>
      <c r="O1005" s="254">
        <f t="shared" si="362"/>
        <v>0</v>
      </c>
    </row>
    <row r="1006" spans="2:15" ht="47.25" hidden="1" x14ac:dyDescent="0.25">
      <c r="B1006" s="189" t="s">
        <v>1157</v>
      </c>
      <c r="C1006" s="49" t="s">
        <v>147</v>
      </c>
      <c r="D1006" s="7" t="s">
        <v>39</v>
      </c>
      <c r="E1006" s="125" t="s">
        <v>1158</v>
      </c>
      <c r="F1006" s="29" t="s">
        <v>188</v>
      </c>
      <c r="G1006" s="254"/>
      <c r="H1006" s="254"/>
      <c r="I1006" s="254"/>
      <c r="J1006" s="254"/>
      <c r="K1006" s="254"/>
      <c r="L1006" s="254"/>
      <c r="M1006" s="254"/>
      <c r="N1006" s="254"/>
      <c r="O1006" s="254"/>
    </row>
    <row r="1007" spans="2:15" ht="22.5" customHeight="1" x14ac:dyDescent="0.25">
      <c r="B1007" s="206" t="s">
        <v>1159</v>
      </c>
      <c r="C1007" s="49" t="s">
        <v>147</v>
      </c>
      <c r="D1007" s="7" t="s">
        <v>39</v>
      </c>
      <c r="E1007" s="125" t="s">
        <v>1160</v>
      </c>
      <c r="F1007" s="28"/>
      <c r="G1007" s="254">
        <f t="shared" ref="G1007:O1007" si="363">G1009+G1015</f>
        <v>7074</v>
      </c>
      <c r="H1007" s="254">
        <f t="shared" si="363"/>
        <v>0</v>
      </c>
      <c r="I1007" s="254">
        <f t="shared" si="363"/>
        <v>7074</v>
      </c>
      <c r="J1007" s="254">
        <f t="shared" si="363"/>
        <v>5621</v>
      </c>
      <c r="K1007" s="254">
        <f t="shared" si="363"/>
        <v>0</v>
      </c>
      <c r="L1007" s="254">
        <f t="shared" si="363"/>
        <v>5621</v>
      </c>
      <c r="M1007" s="254">
        <f t="shared" si="363"/>
        <v>5621</v>
      </c>
      <c r="N1007" s="254">
        <f t="shared" si="363"/>
        <v>0</v>
      </c>
      <c r="O1007" s="254">
        <f t="shared" si="363"/>
        <v>5621</v>
      </c>
    </row>
    <row r="1008" spans="2:15" ht="31.5" hidden="1" x14ac:dyDescent="0.25">
      <c r="B1008" s="206" t="s">
        <v>1161</v>
      </c>
      <c r="C1008" s="49" t="s">
        <v>147</v>
      </c>
      <c r="D1008" s="7" t="s">
        <v>39</v>
      </c>
      <c r="E1008" s="125" t="s">
        <v>1162</v>
      </c>
      <c r="F1008" s="28">
        <v>600</v>
      </c>
      <c r="G1008" s="254"/>
      <c r="H1008" s="254"/>
      <c r="I1008" s="254"/>
      <c r="J1008" s="254"/>
      <c r="K1008" s="254"/>
      <c r="L1008" s="254"/>
      <c r="M1008" s="254"/>
      <c r="N1008" s="254"/>
      <c r="O1008" s="254"/>
    </row>
    <row r="1009" spans="2:15" ht="31.5" x14ac:dyDescent="0.25">
      <c r="B1009" s="206" t="s">
        <v>275</v>
      </c>
      <c r="C1009" s="49" t="s">
        <v>147</v>
      </c>
      <c r="D1009" s="7" t="s">
        <v>39</v>
      </c>
      <c r="E1009" s="125" t="s">
        <v>1163</v>
      </c>
      <c r="F1009" s="29" t="s">
        <v>30</v>
      </c>
      <c r="G1009" s="254">
        <v>4224</v>
      </c>
      <c r="H1009" s="254"/>
      <c r="I1009" s="254">
        <f>G1009+H1009</f>
        <v>4224</v>
      </c>
      <c r="J1009" s="254">
        <v>5022</v>
      </c>
      <c r="K1009" s="254"/>
      <c r="L1009" s="254">
        <f>J1009+K1009</f>
        <v>5022</v>
      </c>
      <c r="M1009" s="254">
        <v>5022</v>
      </c>
      <c r="N1009" s="254"/>
      <c r="O1009" s="254">
        <f>M1009+N1009</f>
        <v>5022</v>
      </c>
    </row>
    <row r="1010" spans="2:15" ht="31.5" hidden="1" x14ac:dyDescent="0.25">
      <c r="B1010" s="193" t="s">
        <v>1164</v>
      </c>
      <c r="C1010" s="20" t="s">
        <v>147</v>
      </c>
      <c r="D1010" s="20" t="s">
        <v>39</v>
      </c>
      <c r="E1010" s="122" t="s">
        <v>1165</v>
      </c>
      <c r="F1010" s="2"/>
      <c r="G1010" s="254">
        <f>G1011</f>
        <v>0</v>
      </c>
      <c r="H1010" s="254"/>
      <c r="I1010" s="254">
        <f>I1011</f>
        <v>0</v>
      </c>
      <c r="J1010" s="254">
        <f>J1011</f>
        <v>0</v>
      </c>
      <c r="K1010" s="254"/>
      <c r="L1010" s="254">
        <f>L1011</f>
        <v>0</v>
      </c>
      <c r="M1010" s="254">
        <f>M1011</f>
        <v>0</v>
      </c>
      <c r="N1010" s="254"/>
      <c r="O1010" s="254">
        <f>O1011</f>
        <v>0</v>
      </c>
    </row>
    <row r="1011" spans="2:15" ht="47.25" hidden="1" x14ac:dyDescent="0.25">
      <c r="B1011" s="193" t="s">
        <v>1054</v>
      </c>
      <c r="C1011" s="20" t="s">
        <v>147</v>
      </c>
      <c r="D1011" s="20" t="s">
        <v>39</v>
      </c>
      <c r="E1011" s="122" t="s">
        <v>1166</v>
      </c>
      <c r="F1011" s="2">
        <v>600</v>
      </c>
      <c r="G1011" s="254"/>
      <c r="H1011" s="254"/>
      <c r="I1011" s="254"/>
      <c r="J1011" s="254"/>
      <c r="K1011" s="254"/>
      <c r="L1011" s="254"/>
      <c r="M1011" s="254"/>
      <c r="N1011" s="254"/>
      <c r="O1011" s="254"/>
    </row>
    <row r="1012" spans="2:15" ht="15.75" hidden="1" x14ac:dyDescent="0.25">
      <c r="B1012" s="206" t="s">
        <v>11</v>
      </c>
      <c r="C1012" s="49" t="s">
        <v>147</v>
      </c>
      <c r="D1012" s="7" t="s">
        <v>39</v>
      </c>
      <c r="E1012" s="125" t="s">
        <v>14</v>
      </c>
      <c r="F1012" s="28"/>
      <c r="G1012" s="254">
        <f t="shared" ref="G1012:O1013" si="364">G1013</f>
        <v>0</v>
      </c>
      <c r="H1012" s="254"/>
      <c r="I1012" s="254">
        <f t="shared" si="364"/>
        <v>0</v>
      </c>
      <c r="J1012" s="254">
        <f t="shared" si="364"/>
        <v>0</v>
      </c>
      <c r="K1012" s="254"/>
      <c r="L1012" s="254">
        <f t="shared" si="364"/>
        <v>0</v>
      </c>
      <c r="M1012" s="254">
        <f t="shared" si="364"/>
        <v>0</v>
      </c>
      <c r="N1012" s="254"/>
      <c r="O1012" s="254">
        <f t="shared" si="364"/>
        <v>0</v>
      </c>
    </row>
    <row r="1013" spans="2:15" ht="15.75" hidden="1" x14ac:dyDescent="0.25">
      <c r="B1013" s="206" t="s">
        <v>15</v>
      </c>
      <c r="C1013" s="49" t="s">
        <v>147</v>
      </c>
      <c r="D1013" s="7" t="s">
        <v>39</v>
      </c>
      <c r="E1013" s="125" t="s">
        <v>16</v>
      </c>
      <c r="F1013" s="28"/>
      <c r="G1013" s="254">
        <f t="shared" si="364"/>
        <v>0</v>
      </c>
      <c r="H1013" s="254"/>
      <c r="I1013" s="254">
        <f t="shared" si="364"/>
        <v>0</v>
      </c>
      <c r="J1013" s="254">
        <f t="shared" si="364"/>
        <v>0</v>
      </c>
      <c r="K1013" s="254"/>
      <c r="L1013" s="254">
        <f t="shared" si="364"/>
        <v>0</v>
      </c>
      <c r="M1013" s="254">
        <f t="shared" si="364"/>
        <v>0</v>
      </c>
      <c r="N1013" s="254"/>
      <c r="O1013" s="254">
        <f t="shared" si="364"/>
        <v>0</v>
      </c>
    </row>
    <row r="1014" spans="2:15" ht="31.5" hidden="1" x14ac:dyDescent="0.25">
      <c r="B1014" s="188" t="s">
        <v>194</v>
      </c>
      <c r="C1014" s="49" t="s">
        <v>147</v>
      </c>
      <c r="D1014" s="7" t="s">
        <v>39</v>
      </c>
      <c r="E1014" s="125" t="s">
        <v>29</v>
      </c>
      <c r="F1014" s="28">
        <v>600</v>
      </c>
      <c r="G1014" s="254"/>
      <c r="H1014" s="254"/>
      <c r="I1014" s="254"/>
      <c r="J1014" s="254"/>
      <c r="K1014" s="254"/>
      <c r="L1014" s="254"/>
      <c r="M1014" s="254"/>
      <c r="N1014" s="254"/>
      <c r="O1014" s="254"/>
    </row>
    <row r="1015" spans="2:15" ht="69" customHeight="1" x14ac:dyDescent="0.25">
      <c r="B1015" s="206" t="s">
        <v>2212</v>
      </c>
      <c r="C1015" s="49" t="s">
        <v>147</v>
      </c>
      <c r="D1015" s="7" t="s">
        <v>39</v>
      </c>
      <c r="E1015" s="125" t="s">
        <v>2213</v>
      </c>
      <c r="F1015" s="28">
        <v>600</v>
      </c>
      <c r="G1015" s="254">
        <v>2850</v>
      </c>
      <c r="H1015" s="254"/>
      <c r="I1015" s="254">
        <f>G1015+H1015</f>
        <v>2850</v>
      </c>
      <c r="J1015" s="254">
        <v>599</v>
      </c>
      <c r="K1015" s="254"/>
      <c r="L1015" s="254">
        <f>J1015+K1015</f>
        <v>599</v>
      </c>
      <c r="M1015" s="254">
        <v>599</v>
      </c>
      <c r="N1015" s="254"/>
      <c r="O1015" s="254">
        <f>M1015+N1015</f>
        <v>599</v>
      </c>
    </row>
    <row r="1016" spans="2:15" ht="36.75" customHeight="1" x14ac:dyDescent="0.25">
      <c r="B1016" s="206" t="s">
        <v>1164</v>
      </c>
      <c r="C1016" s="49" t="s">
        <v>147</v>
      </c>
      <c r="D1016" s="7" t="s">
        <v>39</v>
      </c>
      <c r="E1016" s="107" t="s">
        <v>1165</v>
      </c>
      <c r="F1016" s="28"/>
      <c r="G1016" s="254">
        <f t="shared" ref="G1016:O1016" si="365">G1018</f>
        <v>371684</v>
      </c>
      <c r="H1016" s="254">
        <f t="shared" si="365"/>
        <v>-9979</v>
      </c>
      <c r="I1016" s="254">
        <f t="shared" si="365"/>
        <v>361705</v>
      </c>
      <c r="J1016" s="254">
        <f t="shared" si="365"/>
        <v>168845</v>
      </c>
      <c r="K1016" s="254">
        <f t="shared" si="365"/>
        <v>164286</v>
      </c>
      <c r="L1016" s="254">
        <f t="shared" si="365"/>
        <v>333131</v>
      </c>
      <c r="M1016" s="254">
        <f t="shared" si="365"/>
        <v>168845</v>
      </c>
      <c r="N1016" s="254">
        <f t="shared" si="365"/>
        <v>134146</v>
      </c>
      <c r="O1016" s="254">
        <f t="shared" si="365"/>
        <v>302991</v>
      </c>
    </row>
    <row r="1017" spans="2:15" ht="31.5" hidden="1" x14ac:dyDescent="0.25">
      <c r="B1017" s="206" t="s">
        <v>194</v>
      </c>
      <c r="C1017" s="49" t="s">
        <v>147</v>
      </c>
      <c r="D1017" s="7" t="s">
        <v>39</v>
      </c>
      <c r="E1017" s="107" t="s">
        <v>1167</v>
      </c>
      <c r="F1017" s="28">
        <v>600</v>
      </c>
      <c r="G1017" s="254"/>
      <c r="H1017" s="254"/>
      <c r="I1017" s="254"/>
      <c r="J1017" s="254"/>
      <c r="K1017" s="254"/>
      <c r="L1017" s="254"/>
      <c r="M1017" s="254"/>
      <c r="N1017" s="254"/>
      <c r="O1017" s="254"/>
    </row>
    <row r="1018" spans="2:15" ht="54.75" customHeight="1" thickBot="1" x14ac:dyDescent="0.3">
      <c r="B1018" s="206" t="s">
        <v>1054</v>
      </c>
      <c r="C1018" s="49" t="s">
        <v>147</v>
      </c>
      <c r="D1018" s="7" t="s">
        <v>39</v>
      </c>
      <c r="E1018" s="107" t="s">
        <v>1166</v>
      </c>
      <c r="F1018" s="28">
        <v>600</v>
      </c>
      <c r="G1018" s="254">
        <v>371684</v>
      </c>
      <c r="H1018" s="254">
        <v>-9979</v>
      </c>
      <c r="I1018" s="254">
        <f>G1018+H1018</f>
        <v>361705</v>
      </c>
      <c r="J1018" s="254">
        <v>168845</v>
      </c>
      <c r="K1018" s="254">
        <v>164286</v>
      </c>
      <c r="L1018" s="254">
        <f>J1018+K1018</f>
        <v>333131</v>
      </c>
      <c r="M1018" s="254">
        <v>168845</v>
      </c>
      <c r="N1018" s="254">
        <v>134146</v>
      </c>
      <c r="O1018" s="254">
        <f>M1018+N1018</f>
        <v>302991</v>
      </c>
    </row>
    <row r="1019" spans="2:15" ht="16.5" thickBot="1" x14ac:dyDescent="0.3">
      <c r="B1019" s="284" t="s">
        <v>1168</v>
      </c>
      <c r="C1019" s="13" t="s">
        <v>637</v>
      </c>
      <c r="D1019" s="15" t="s">
        <v>328</v>
      </c>
      <c r="E1019" s="14"/>
      <c r="F1019" s="16"/>
      <c r="G1019" s="251">
        <f t="shared" ref="G1019:O1019" si="366">G1020+G1029</f>
        <v>90250</v>
      </c>
      <c r="H1019" s="251">
        <f t="shared" si="366"/>
        <v>-63</v>
      </c>
      <c r="I1019" s="251">
        <f t="shared" si="366"/>
        <v>90187</v>
      </c>
      <c r="J1019" s="251">
        <f t="shared" si="366"/>
        <v>82600</v>
      </c>
      <c r="K1019" s="251">
        <f t="shared" si="366"/>
        <v>-2155</v>
      </c>
      <c r="L1019" s="251">
        <f t="shared" si="366"/>
        <v>80445</v>
      </c>
      <c r="M1019" s="251">
        <f t="shared" si="366"/>
        <v>85445</v>
      </c>
      <c r="N1019" s="251">
        <f t="shared" si="366"/>
        <v>-2249</v>
      </c>
      <c r="O1019" s="251">
        <f t="shared" si="366"/>
        <v>83196</v>
      </c>
    </row>
    <row r="1020" spans="2:15" ht="39.75" customHeight="1" x14ac:dyDescent="0.25">
      <c r="B1020" s="189" t="s">
        <v>48</v>
      </c>
      <c r="C1020" s="49" t="s">
        <v>147</v>
      </c>
      <c r="D1020" s="7" t="s">
        <v>128</v>
      </c>
      <c r="E1020" s="125" t="s">
        <v>13</v>
      </c>
      <c r="F1020" s="28"/>
      <c r="G1020" s="254">
        <f t="shared" ref="G1020:O1020" si="367">G1021</f>
        <v>73825</v>
      </c>
      <c r="H1020" s="254">
        <f t="shared" si="367"/>
        <v>0</v>
      </c>
      <c r="I1020" s="254">
        <f t="shared" si="367"/>
        <v>73825</v>
      </c>
      <c r="J1020" s="254">
        <f t="shared" si="367"/>
        <v>66212</v>
      </c>
      <c r="K1020" s="254">
        <f t="shared" si="367"/>
        <v>-1807</v>
      </c>
      <c r="L1020" s="254">
        <f t="shared" si="367"/>
        <v>64405</v>
      </c>
      <c r="M1020" s="254">
        <f t="shared" si="367"/>
        <v>68636</v>
      </c>
      <c r="N1020" s="254">
        <f t="shared" si="367"/>
        <v>-1888</v>
      </c>
      <c r="O1020" s="254">
        <f t="shared" si="367"/>
        <v>66748</v>
      </c>
    </row>
    <row r="1021" spans="2:15" ht="18.75" customHeight="1" x14ac:dyDescent="0.25">
      <c r="B1021" s="206" t="s">
        <v>49</v>
      </c>
      <c r="C1021" s="49" t="s">
        <v>147</v>
      </c>
      <c r="D1021" s="7" t="s">
        <v>128</v>
      </c>
      <c r="E1021" s="125" t="s">
        <v>1169</v>
      </c>
      <c r="F1021" s="28"/>
      <c r="G1021" s="254">
        <f t="shared" ref="G1021:O1021" si="368">G1022+G1024</f>
        <v>73825</v>
      </c>
      <c r="H1021" s="254">
        <f>H1022+H1024+H1027</f>
        <v>0</v>
      </c>
      <c r="I1021" s="254">
        <f>I1022+I1024+I1027</f>
        <v>73825</v>
      </c>
      <c r="J1021" s="254">
        <f t="shared" si="368"/>
        <v>66212</v>
      </c>
      <c r="K1021" s="254">
        <f t="shared" si="368"/>
        <v>-1807</v>
      </c>
      <c r="L1021" s="254">
        <f t="shared" si="368"/>
        <v>64405</v>
      </c>
      <c r="M1021" s="254">
        <f t="shared" si="368"/>
        <v>68636</v>
      </c>
      <c r="N1021" s="254">
        <f t="shared" si="368"/>
        <v>-1888</v>
      </c>
      <c r="O1021" s="254">
        <f t="shared" si="368"/>
        <v>66748</v>
      </c>
    </row>
    <row r="1022" spans="2:15" ht="56.25" hidden="1" customHeight="1" x14ac:dyDescent="0.25">
      <c r="B1022" s="206" t="s">
        <v>1170</v>
      </c>
      <c r="C1022" s="49" t="s">
        <v>147</v>
      </c>
      <c r="D1022" s="7" t="s">
        <v>128</v>
      </c>
      <c r="E1022" s="125" t="s">
        <v>52</v>
      </c>
      <c r="F1022" s="28"/>
      <c r="G1022" s="254">
        <f t="shared" ref="G1022:O1022" si="369">G1023</f>
        <v>0</v>
      </c>
      <c r="H1022" s="254">
        <f t="shared" si="369"/>
        <v>0</v>
      </c>
      <c r="I1022" s="254">
        <f t="shared" si="369"/>
        <v>0</v>
      </c>
      <c r="J1022" s="254">
        <f t="shared" si="369"/>
        <v>0</v>
      </c>
      <c r="K1022" s="254">
        <f t="shared" si="369"/>
        <v>0</v>
      </c>
      <c r="L1022" s="254">
        <f t="shared" si="369"/>
        <v>0</v>
      </c>
      <c r="M1022" s="254">
        <f t="shared" si="369"/>
        <v>0</v>
      </c>
      <c r="N1022" s="254">
        <f t="shared" si="369"/>
        <v>0</v>
      </c>
      <c r="O1022" s="254">
        <f t="shared" si="369"/>
        <v>0</v>
      </c>
    </row>
    <row r="1023" spans="2:15" ht="65.25" hidden="1" customHeight="1" x14ac:dyDescent="0.25">
      <c r="B1023" s="189" t="s">
        <v>1171</v>
      </c>
      <c r="C1023" s="49" t="s">
        <v>147</v>
      </c>
      <c r="D1023" s="7" t="s">
        <v>128</v>
      </c>
      <c r="E1023" s="125" t="s">
        <v>1172</v>
      </c>
      <c r="F1023" s="29" t="s">
        <v>111</v>
      </c>
      <c r="G1023" s="254">
        <v>0</v>
      </c>
      <c r="H1023" s="254">
        <v>0</v>
      </c>
      <c r="I1023" s="254">
        <v>0</v>
      </c>
      <c r="J1023" s="254">
        <v>0</v>
      </c>
      <c r="K1023" s="254">
        <v>0</v>
      </c>
      <c r="L1023" s="254">
        <v>0</v>
      </c>
      <c r="M1023" s="254">
        <v>0</v>
      </c>
      <c r="N1023" s="254">
        <v>0</v>
      </c>
      <c r="O1023" s="254">
        <v>0</v>
      </c>
    </row>
    <row r="1024" spans="2:15" ht="36" customHeight="1" x14ac:dyDescent="0.25">
      <c r="B1024" s="189" t="s">
        <v>1093</v>
      </c>
      <c r="C1024" s="49" t="s">
        <v>147</v>
      </c>
      <c r="D1024" s="7" t="s">
        <v>128</v>
      </c>
      <c r="E1024" s="125" t="s">
        <v>1094</v>
      </c>
      <c r="F1024" s="28"/>
      <c r="G1024" s="254">
        <f t="shared" ref="G1024:O1024" si="370">G1025+G1026</f>
        <v>73825</v>
      </c>
      <c r="H1024" s="254">
        <f t="shared" si="370"/>
        <v>-10000</v>
      </c>
      <c r="I1024" s="254">
        <f t="shared" si="370"/>
        <v>63825</v>
      </c>
      <c r="J1024" s="254">
        <f t="shared" si="370"/>
        <v>66212</v>
      </c>
      <c r="K1024" s="254">
        <f t="shared" si="370"/>
        <v>-1807</v>
      </c>
      <c r="L1024" s="254">
        <f t="shared" si="370"/>
        <v>64405</v>
      </c>
      <c r="M1024" s="254">
        <f t="shared" si="370"/>
        <v>68636</v>
      </c>
      <c r="N1024" s="254">
        <f t="shared" si="370"/>
        <v>-1888</v>
      </c>
      <c r="O1024" s="254">
        <f t="shared" si="370"/>
        <v>66748</v>
      </c>
    </row>
    <row r="1025" spans="2:15" ht="51" customHeight="1" x14ac:dyDescent="0.25">
      <c r="B1025" s="206" t="s">
        <v>1020</v>
      </c>
      <c r="C1025" s="49" t="s">
        <v>147</v>
      </c>
      <c r="D1025" s="7" t="s">
        <v>128</v>
      </c>
      <c r="E1025" s="125" t="s">
        <v>1173</v>
      </c>
      <c r="F1025" s="29" t="s">
        <v>111</v>
      </c>
      <c r="G1025" s="254">
        <f>60796+3029</f>
        <v>63825</v>
      </c>
      <c r="H1025" s="254"/>
      <c r="I1025" s="254">
        <f>G1025+H1025</f>
        <v>63825</v>
      </c>
      <c r="J1025" s="254">
        <f>63072+3140</f>
        <v>66212</v>
      </c>
      <c r="K1025" s="254">
        <f>-1723-84</f>
        <v>-1807</v>
      </c>
      <c r="L1025" s="254">
        <f>J1025+K1025</f>
        <v>64405</v>
      </c>
      <c r="M1025" s="254">
        <f>65384+3252</f>
        <v>68636</v>
      </c>
      <c r="N1025" s="254">
        <f>-1791-97</f>
        <v>-1888</v>
      </c>
      <c r="O1025" s="254">
        <f>M1025+N1025</f>
        <v>66748</v>
      </c>
    </row>
    <row r="1026" spans="2:15" ht="47.25" hidden="1" x14ac:dyDescent="0.25">
      <c r="B1026" s="206" t="s">
        <v>1054</v>
      </c>
      <c r="C1026" s="49" t="s">
        <v>147</v>
      </c>
      <c r="D1026" s="7" t="s">
        <v>128</v>
      </c>
      <c r="E1026" s="125" t="s">
        <v>2109</v>
      </c>
      <c r="F1026" s="29">
        <v>600</v>
      </c>
      <c r="G1026" s="254">
        <v>10000</v>
      </c>
      <c r="H1026" s="254">
        <v>-10000</v>
      </c>
      <c r="I1026" s="254">
        <f>G1026+H1026</f>
        <v>0</v>
      </c>
      <c r="J1026" s="254">
        <v>0</v>
      </c>
      <c r="K1026" s="254"/>
      <c r="L1026" s="254">
        <f>J1026+K1026</f>
        <v>0</v>
      </c>
      <c r="M1026" s="254">
        <v>0</v>
      </c>
      <c r="N1026" s="254"/>
      <c r="O1026" s="254">
        <f>M1026+N1026</f>
        <v>0</v>
      </c>
    </row>
    <row r="1027" spans="2:15" ht="34.5" customHeight="1" x14ac:dyDescent="0.25">
      <c r="B1027" s="206" t="s">
        <v>2236</v>
      </c>
      <c r="C1027" s="49" t="s">
        <v>147</v>
      </c>
      <c r="D1027" s="7" t="s">
        <v>128</v>
      </c>
      <c r="E1027" s="125" t="s">
        <v>2166</v>
      </c>
      <c r="F1027" s="29"/>
      <c r="G1027" s="254"/>
      <c r="H1027" s="254">
        <f>H1028</f>
        <v>10000</v>
      </c>
      <c r="I1027" s="254">
        <f>I1028</f>
        <v>10000</v>
      </c>
      <c r="J1027" s="254"/>
      <c r="K1027" s="254"/>
      <c r="L1027" s="254"/>
      <c r="M1027" s="254"/>
      <c r="N1027" s="254"/>
      <c r="O1027" s="254"/>
    </row>
    <row r="1028" spans="2:15" ht="51" customHeight="1" x14ac:dyDescent="0.25">
      <c r="B1028" s="206" t="s">
        <v>1054</v>
      </c>
      <c r="C1028" s="49" t="s">
        <v>147</v>
      </c>
      <c r="D1028" s="7" t="s">
        <v>128</v>
      </c>
      <c r="E1028" s="125" t="s">
        <v>2167</v>
      </c>
      <c r="F1028" s="29">
        <v>600</v>
      </c>
      <c r="G1028" s="254"/>
      <c r="H1028" s="254">
        <v>10000</v>
      </c>
      <c r="I1028" s="254">
        <f>G1028+H1028</f>
        <v>10000</v>
      </c>
      <c r="J1028" s="254"/>
      <c r="K1028" s="254"/>
      <c r="L1028" s="254"/>
      <c r="M1028" s="254"/>
      <c r="N1028" s="254"/>
      <c r="O1028" s="254"/>
    </row>
    <row r="1029" spans="2:15" ht="31.5" x14ac:dyDescent="0.25">
      <c r="B1029" s="206" t="s">
        <v>1131</v>
      </c>
      <c r="C1029" s="49" t="s">
        <v>147</v>
      </c>
      <c r="D1029" s="7" t="s">
        <v>128</v>
      </c>
      <c r="E1029" s="125" t="s">
        <v>103</v>
      </c>
      <c r="F1029" s="28"/>
      <c r="G1029" s="254">
        <f t="shared" ref="G1029:O1029" si="371">G1030+G1035+G1038+G1042</f>
        <v>16425</v>
      </c>
      <c r="H1029" s="254">
        <f t="shared" si="371"/>
        <v>-63</v>
      </c>
      <c r="I1029" s="254">
        <f t="shared" si="371"/>
        <v>16362</v>
      </c>
      <c r="J1029" s="254">
        <f t="shared" si="371"/>
        <v>16388</v>
      </c>
      <c r="K1029" s="254">
        <f t="shared" si="371"/>
        <v>-348</v>
      </c>
      <c r="L1029" s="254">
        <f t="shared" si="371"/>
        <v>16040</v>
      </c>
      <c r="M1029" s="254">
        <f t="shared" si="371"/>
        <v>16809</v>
      </c>
      <c r="N1029" s="254">
        <f t="shared" si="371"/>
        <v>-361</v>
      </c>
      <c r="O1029" s="254">
        <f t="shared" si="371"/>
        <v>16448</v>
      </c>
    </row>
    <row r="1030" spans="2:15" ht="31.5" x14ac:dyDescent="0.25">
      <c r="B1030" s="206" t="s">
        <v>1174</v>
      </c>
      <c r="C1030" s="49" t="s">
        <v>147</v>
      </c>
      <c r="D1030" s="7" t="s">
        <v>128</v>
      </c>
      <c r="E1030" s="125" t="s">
        <v>1175</v>
      </c>
      <c r="F1030" s="28"/>
      <c r="G1030" s="254">
        <f t="shared" ref="G1030:O1030" si="372">G1031</f>
        <v>2795</v>
      </c>
      <c r="H1030" s="254">
        <f t="shared" si="372"/>
        <v>0</v>
      </c>
      <c r="I1030" s="254">
        <f t="shared" si="372"/>
        <v>2795</v>
      </c>
      <c r="J1030" s="254">
        <f t="shared" si="372"/>
        <v>2795</v>
      </c>
      <c r="K1030" s="254">
        <f t="shared" si="372"/>
        <v>0</v>
      </c>
      <c r="L1030" s="254">
        <f t="shared" si="372"/>
        <v>2795</v>
      </c>
      <c r="M1030" s="254">
        <f t="shared" si="372"/>
        <v>2795</v>
      </c>
      <c r="N1030" s="254">
        <f t="shared" si="372"/>
        <v>0</v>
      </c>
      <c r="O1030" s="254">
        <f t="shared" si="372"/>
        <v>2795</v>
      </c>
    </row>
    <row r="1031" spans="2:15" ht="31.5" x14ac:dyDescent="0.25">
      <c r="B1031" s="206" t="s">
        <v>1176</v>
      </c>
      <c r="C1031" s="49" t="s">
        <v>147</v>
      </c>
      <c r="D1031" s="7" t="s">
        <v>128</v>
      </c>
      <c r="E1031" s="125" t="s">
        <v>1177</v>
      </c>
      <c r="F1031" s="28"/>
      <c r="G1031" s="254">
        <f t="shared" ref="G1031:O1031" si="373">G1032+G1034+G1033</f>
        <v>2795</v>
      </c>
      <c r="H1031" s="254">
        <f t="shared" si="373"/>
        <v>0</v>
      </c>
      <c r="I1031" s="254">
        <f t="shared" si="373"/>
        <v>2795</v>
      </c>
      <c r="J1031" s="254">
        <f t="shared" si="373"/>
        <v>2795</v>
      </c>
      <c r="K1031" s="254">
        <f t="shared" si="373"/>
        <v>0</v>
      </c>
      <c r="L1031" s="254">
        <f t="shared" si="373"/>
        <v>2795</v>
      </c>
      <c r="M1031" s="254">
        <f t="shared" si="373"/>
        <v>2795</v>
      </c>
      <c r="N1031" s="254">
        <f t="shared" si="373"/>
        <v>0</v>
      </c>
      <c r="O1031" s="254">
        <f t="shared" si="373"/>
        <v>2795</v>
      </c>
    </row>
    <row r="1032" spans="2:15" ht="47.25" customHeight="1" x14ac:dyDescent="0.25">
      <c r="B1032" s="206" t="s">
        <v>2252</v>
      </c>
      <c r="C1032" s="49" t="s">
        <v>147</v>
      </c>
      <c r="D1032" s="7" t="s">
        <v>128</v>
      </c>
      <c r="E1032" s="125" t="s">
        <v>1178</v>
      </c>
      <c r="F1032" s="29" t="s">
        <v>30</v>
      </c>
      <c r="G1032" s="254">
        <v>2795</v>
      </c>
      <c r="H1032" s="254"/>
      <c r="I1032" s="254">
        <f>G1032+H1032</f>
        <v>2795</v>
      </c>
      <c r="J1032" s="254">
        <v>2795</v>
      </c>
      <c r="K1032" s="254"/>
      <c r="L1032" s="254">
        <f>J1032+K1032</f>
        <v>2795</v>
      </c>
      <c r="M1032" s="254">
        <v>2795</v>
      </c>
      <c r="N1032" s="254"/>
      <c r="O1032" s="254">
        <f>M1032+N1032</f>
        <v>2795</v>
      </c>
    </row>
    <row r="1033" spans="2:15" ht="15.75" hidden="1" x14ac:dyDescent="0.25">
      <c r="B1033" s="206"/>
      <c r="C1033" s="48"/>
      <c r="D1033" s="6"/>
      <c r="E1033" s="124"/>
      <c r="F1033" s="28"/>
      <c r="G1033" s="254"/>
      <c r="H1033" s="254"/>
      <c r="I1033" s="254"/>
      <c r="J1033" s="254"/>
      <c r="K1033" s="254"/>
      <c r="L1033" s="254"/>
      <c r="M1033" s="254"/>
      <c r="N1033" s="254"/>
      <c r="O1033" s="254"/>
    </row>
    <row r="1034" spans="2:15" ht="63" hidden="1" x14ac:dyDescent="0.25">
      <c r="B1034" s="206" t="s">
        <v>1179</v>
      </c>
      <c r="C1034" s="49" t="s">
        <v>147</v>
      </c>
      <c r="D1034" s="7" t="s">
        <v>128</v>
      </c>
      <c r="E1034" s="125" t="s">
        <v>1180</v>
      </c>
      <c r="F1034" s="28">
        <v>200</v>
      </c>
      <c r="G1034" s="254"/>
      <c r="H1034" s="254"/>
      <c r="I1034" s="254"/>
      <c r="J1034" s="254"/>
      <c r="K1034" s="254"/>
      <c r="L1034" s="254"/>
      <c r="M1034" s="254"/>
      <c r="N1034" s="254"/>
      <c r="O1034" s="254"/>
    </row>
    <row r="1035" spans="2:15" ht="21" customHeight="1" x14ac:dyDescent="0.25">
      <c r="B1035" s="206" t="s">
        <v>1145</v>
      </c>
      <c r="C1035" s="49" t="s">
        <v>147</v>
      </c>
      <c r="D1035" s="7" t="s">
        <v>128</v>
      </c>
      <c r="E1035" s="125" t="s">
        <v>1181</v>
      </c>
      <c r="F1035" s="28"/>
      <c r="G1035" s="254">
        <f t="shared" ref="G1035:O1036" si="374">G1036</f>
        <v>12310</v>
      </c>
      <c r="H1035" s="254">
        <f t="shared" si="374"/>
        <v>0</v>
      </c>
      <c r="I1035" s="254">
        <f t="shared" si="374"/>
        <v>12310</v>
      </c>
      <c r="J1035" s="254">
        <f t="shared" si="374"/>
        <v>12731</v>
      </c>
      <c r="K1035" s="254">
        <f t="shared" si="374"/>
        <v>-316</v>
      </c>
      <c r="L1035" s="254">
        <f t="shared" si="374"/>
        <v>12415</v>
      </c>
      <c r="M1035" s="254">
        <f t="shared" si="374"/>
        <v>13152</v>
      </c>
      <c r="N1035" s="254">
        <f t="shared" si="374"/>
        <v>-329</v>
      </c>
      <c r="O1035" s="254">
        <f t="shared" si="374"/>
        <v>12823</v>
      </c>
    </row>
    <row r="1036" spans="2:15" ht="34.5" customHeight="1" x14ac:dyDescent="0.25">
      <c r="B1036" s="206" t="s">
        <v>107</v>
      </c>
      <c r="C1036" s="49" t="s">
        <v>147</v>
      </c>
      <c r="D1036" s="7" t="s">
        <v>128</v>
      </c>
      <c r="E1036" s="125" t="s">
        <v>1134</v>
      </c>
      <c r="F1036" s="28"/>
      <c r="G1036" s="254">
        <f t="shared" si="374"/>
        <v>12310</v>
      </c>
      <c r="H1036" s="254">
        <f t="shared" si="374"/>
        <v>0</v>
      </c>
      <c r="I1036" s="254">
        <f t="shared" si="374"/>
        <v>12310</v>
      </c>
      <c r="J1036" s="254">
        <f t="shared" si="374"/>
        <v>12731</v>
      </c>
      <c r="K1036" s="254">
        <f t="shared" si="374"/>
        <v>-316</v>
      </c>
      <c r="L1036" s="254">
        <f t="shared" si="374"/>
        <v>12415</v>
      </c>
      <c r="M1036" s="254">
        <f t="shared" si="374"/>
        <v>13152</v>
      </c>
      <c r="N1036" s="254">
        <f t="shared" si="374"/>
        <v>-329</v>
      </c>
      <c r="O1036" s="254">
        <f t="shared" si="374"/>
        <v>12823</v>
      </c>
    </row>
    <row r="1037" spans="2:15" ht="47.25" x14ac:dyDescent="0.25">
      <c r="B1037" s="206" t="s">
        <v>1147</v>
      </c>
      <c r="C1037" s="49" t="s">
        <v>147</v>
      </c>
      <c r="D1037" s="7" t="s">
        <v>128</v>
      </c>
      <c r="E1037" s="125" t="s">
        <v>1136</v>
      </c>
      <c r="F1037" s="29" t="s">
        <v>111</v>
      </c>
      <c r="G1037" s="254">
        <v>12310</v>
      </c>
      <c r="H1037" s="254"/>
      <c r="I1037" s="254">
        <f>G1037+H1037</f>
        <v>12310</v>
      </c>
      <c r="J1037" s="254">
        <v>12731</v>
      </c>
      <c r="K1037" s="254">
        <v>-316</v>
      </c>
      <c r="L1037" s="254">
        <f>J1037+K1037</f>
        <v>12415</v>
      </c>
      <c r="M1037" s="254">
        <v>13152</v>
      </c>
      <c r="N1037" s="254">
        <v>-329</v>
      </c>
      <c r="O1037" s="254">
        <f>M1037+N1037</f>
        <v>12823</v>
      </c>
    </row>
    <row r="1038" spans="2:15" ht="15.75" x14ac:dyDescent="0.25">
      <c r="B1038" s="206" t="s">
        <v>1182</v>
      </c>
      <c r="C1038" s="49" t="s">
        <v>147</v>
      </c>
      <c r="D1038" s="7" t="s">
        <v>128</v>
      </c>
      <c r="E1038" s="125" t="s">
        <v>1183</v>
      </c>
      <c r="F1038" s="28"/>
      <c r="G1038" s="254">
        <f t="shared" ref="G1038:O1038" si="375">G1039</f>
        <v>840</v>
      </c>
      <c r="H1038" s="254">
        <f t="shared" si="375"/>
        <v>-63</v>
      </c>
      <c r="I1038" s="254">
        <f t="shared" si="375"/>
        <v>777</v>
      </c>
      <c r="J1038" s="254">
        <f t="shared" si="375"/>
        <v>382</v>
      </c>
      <c r="K1038" s="254">
        <f t="shared" si="375"/>
        <v>-32</v>
      </c>
      <c r="L1038" s="254">
        <f t="shared" si="375"/>
        <v>350</v>
      </c>
      <c r="M1038" s="254">
        <f t="shared" si="375"/>
        <v>382</v>
      </c>
      <c r="N1038" s="254">
        <f t="shared" si="375"/>
        <v>-32</v>
      </c>
      <c r="O1038" s="254">
        <f t="shared" si="375"/>
        <v>350</v>
      </c>
    </row>
    <row r="1039" spans="2:15" ht="37.5" customHeight="1" x14ac:dyDescent="0.25">
      <c r="B1039" s="206" t="s">
        <v>1184</v>
      </c>
      <c r="C1039" s="49" t="s">
        <v>147</v>
      </c>
      <c r="D1039" s="7" t="s">
        <v>128</v>
      </c>
      <c r="E1039" s="125" t="s">
        <v>1185</v>
      </c>
      <c r="F1039" s="28"/>
      <c r="G1039" s="254">
        <f t="shared" ref="G1039:O1039" si="376">G1041+G1040</f>
        <v>840</v>
      </c>
      <c r="H1039" s="254">
        <f t="shared" si="376"/>
        <v>-63</v>
      </c>
      <c r="I1039" s="254">
        <f t="shared" si="376"/>
        <v>777</v>
      </c>
      <c r="J1039" s="254">
        <f t="shared" si="376"/>
        <v>382</v>
      </c>
      <c r="K1039" s="254">
        <f t="shared" si="376"/>
        <v>-32</v>
      </c>
      <c r="L1039" s="254">
        <f t="shared" si="376"/>
        <v>350</v>
      </c>
      <c r="M1039" s="254">
        <f t="shared" si="376"/>
        <v>382</v>
      </c>
      <c r="N1039" s="254">
        <f t="shared" si="376"/>
        <v>-32</v>
      </c>
      <c r="O1039" s="254">
        <f t="shared" si="376"/>
        <v>350</v>
      </c>
    </row>
    <row r="1040" spans="2:15" ht="31.5" hidden="1" x14ac:dyDescent="0.25">
      <c r="B1040" s="206" t="s">
        <v>1186</v>
      </c>
      <c r="C1040" s="49" t="s">
        <v>147</v>
      </c>
      <c r="D1040" s="7" t="s">
        <v>128</v>
      </c>
      <c r="E1040" s="7" t="s">
        <v>1187</v>
      </c>
      <c r="F1040" s="29" t="s">
        <v>30</v>
      </c>
      <c r="G1040" s="254"/>
      <c r="H1040" s="254"/>
      <c r="I1040" s="254"/>
      <c r="J1040" s="254"/>
      <c r="K1040" s="254"/>
      <c r="L1040" s="254"/>
      <c r="M1040" s="254"/>
      <c r="N1040" s="254"/>
      <c r="O1040" s="254"/>
    </row>
    <row r="1041" spans="2:15" ht="45" customHeight="1" x14ac:dyDescent="0.25">
      <c r="B1041" s="206" t="s">
        <v>2253</v>
      </c>
      <c r="C1041" s="49" t="s">
        <v>147</v>
      </c>
      <c r="D1041" s="7" t="s">
        <v>128</v>
      </c>
      <c r="E1041" s="125" t="s">
        <v>1188</v>
      </c>
      <c r="F1041" s="29" t="s">
        <v>30</v>
      </c>
      <c r="G1041" s="254">
        <v>840</v>
      </c>
      <c r="H1041" s="254">
        <v>-63</v>
      </c>
      <c r="I1041" s="254">
        <f>G1041+H1041</f>
        <v>777</v>
      </c>
      <c r="J1041" s="254">
        <v>382</v>
      </c>
      <c r="K1041" s="254">
        <v>-32</v>
      </c>
      <c r="L1041" s="254">
        <f>J1041+K1041</f>
        <v>350</v>
      </c>
      <c r="M1041" s="254">
        <v>382</v>
      </c>
      <c r="N1041" s="254">
        <v>-32</v>
      </c>
      <c r="O1041" s="254">
        <f>M1041+N1041</f>
        <v>350</v>
      </c>
    </row>
    <row r="1042" spans="2:15" ht="15.75" x14ac:dyDescent="0.25">
      <c r="B1042" s="206" t="s">
        <v>1189</v>
      </c>
      <c r="C1042" s="49" t="s">
        <v>147</v>
      </c>
      <c r="D1042" s="7" t="s">
        <v>128</v>
      </c>
      <c r="E1042" s="125" t="s">
        <v>1190</v>
      </c>
      <c r="F1042" s="28"/>
      <c r="G1042" s="254">
        <f t="shared" ref="G1042:O1043" si="377">G1043</f>
        <v>480</v>
      </c>
      <c r="H1042" s="254">
        <f t="shared" si="377"/>
        <v>0</v>
      </c>
      <c r="I1042" s="254">
        <f t="shared" si="377"/>
        <v>480</v>
      </c>
      <c r="J1042" s="254">
        <f t="shared" si="377"/>
        <v>480</v>
      </c>
      <c r="K1042" s="254">
        <f t="shared" si="377"/>
        <v>0</v>
      </c>
      <c r="L1042" s="254">
        <f t="shared" si="377"/>
        <v>480</v>
      </c>
      <c r="M1042" s="254">
        <f t="shared" si="377"/>
        <v>480</v>
      </c>
      <c r="N1042" s="254">
        <f t="shared" si="377"/>
        <v>0</v>
      </c>
      <c r="O1042" s="254">
        <f t="shared" si="377"/>
        <v>480</v>
      </c>
    </row>
    <row r="1043" spans="2:15" ht="31.5" x14ac:dyDescent="0.25">
      <c r="B1043" s="206" t="s">
        <v>1191</v>
      </c>
      <c r="C1043" s="49" t="s">
        <v>147</v>
      </c>
      <c r="D1043" s="7" t="s">
        <v>128</v>
      </c>
      <c r="E1043" s="125" t="s">
        <v>1192</v>
      </c>
      <c r="F1043" s="28"/>
      <c r="G1043" s="254">
        <f t="shared" si="377"/>
        <v>480</v>
      </c>
      <c r="H1043" s="254">
        <f t="shared" si="377"/>
        <v>0</v>
      </c>
      <c r="I1043" s="254">
        <f t="shared" si="377"/>
        <v>480</v>
      </c>
      <c r="J1043" s="254">
        <f t="shared" si="377"/>
        <v>480</v>
      </c>
      <c r="K1043" s="254">
        <f t="shared" si="377"/>
        <v>0</v>
      </c>
      <c r="L1043" s="254">
        <f t="shared" si="377"/>
        <v>480</v>
      </c>
      <c r="M1043" s="254">
        <f t="shared" si="377"/>
        <v>480</v>
      </c>
      <c r="N1043" s="254">
        <f t="shared" si="377"/>
        <v>0</v>
      </c>
      <c r="O1043" s="254">
        <f t="shared" si="377"/>
        <v>480</v>
      </c>
    </row>
    <row r="1044" spans="2:15" ht="37.5" customHeight="1" thickBot="1" x14ac:dyDescent="0.3">
      <c r="B1044" s="206" t="s">
        <v>2252</v>
      </c>
      <c r="C1044" s="49" t="s">
        <v>147</v>
      </c>
      <c r="D1044" s="7" t="s">
        <v>128</v>
      </c>
      <c r="E1044" s="125" t="s">
        <v>1193</v>
      </c>
      <c r="F1044" s="29" t="s">
        <v>30</v>
      </c>
      <c r="G1044" s="254">
        <v>480</v>
      </c>
      <c r="H1044" s="254"/>
      <c r="I1044" s="254">
        <f>G1044+H1044</f>
        <v>480</v>
      </c>
      <c r="J1044" s="254">
        <v>480</v>
      </c>
      <c r="K1044" s="254"/>
      <c r="L1044" s="254">
        <f>J1044+K1044</f>
        <v>480</v>
      </c>
      <c r="M1044" s="254">
        <v>480</v>
      </c>
      <c r="N1044" s="254"/>
      <c r="O1044" s="254">
        <f>M1044+N1044</f>
        <v>480</v>
      </c>
    </row>
    <row r="1045" spans="2:15" ht="16.5" thickBot="1" x14ac:dyDescent="0.3">
      <c r="B1045" s="284" t="s">
        <v>1194</v>
      </c>
      <c r="C1045" s="13" t="s">
        <v>637</v>
      </c>
      <c r="D1045" s="15" t="s">
        <v>623</v>
      </c>
      <c r="E1045" s="14"/>
      <c r="F1045" s="16"/>
      <c r="G1045" s="251">
        <f t="shared" ref="G1045:O1046" si="378">G1046</f>
        <v>243209</v>
      </c>
      <c r="H1045" s="251">
        <f t="shared" si="378"/>
        <v>3216</v>
      </c>
      <c r="I1045" s="251">
        <f t="shared" si="378"/>
        <v>246425</v>
      </c>
      <c r="J1045" s="251">
        <f t="shared" si="378"/>
        <v>233209</v>
      </c>
      <c r="K1045" s="251">
        <f t="shared" si="378"/>
        <v>2512</v>
      </c>
      <c r="L1045" s="251">
        <f t="shared" si="378"/>
        <v>235721</v>
      </c>
      <c r="M1045" s="251">
        <f t="shared" si="378"/>
        <v>233209</v>
      </c>
      <c r="N1045" s="251">
        <f t="shared" si="378"/>
        <v>1673</v>
      </c>
      <c r="O1045" s="251">
        <f t="shared" si="378"/>
        <v>234882</v>
      </c>
    </row>
    <row r="1046" spans="2:15" ht="33" customHeight="1" x14ac:dyDescent="0.25">
      <c r="B1046" s="189" t="s">
        <v>1131</v>
      </c>
      <c r="C1046" s="49" t="s">
        <v>147</v>
      </c>
      <c r="D1046" s="7" t="s">
        <v>143</v>
      </c>
      <c r="E1046" s="125" t="s">
        <v>103</v>
      </c>
      <c r="F1046" s="28"/>
      <c r="G1046" s="254">
        <f t="shared" si="378"/>
        <v>243209</v>
      </c>
      <c r="H1046" s="254">
        <f t="shared" si="378"/>
        <v>3216</v>
      </c>
      <c r="I1046" s="254">
        <f t="shared" si="378"/>
        <v>246425</v>
      </c>
      <c r="J1046" s="254">
        <f t="shared" si="378"/>
        <v>233209</v>
      </c>
      <c r="K1046" s="254">
        <f t="shared" si="378"/>
        <v>2512</v>
      </c>
      <c r="L1046" s="254">
        <f t="shared" si="378"/>
        <v>235721</v>
      </c>
      <c r="M1046" s="254">
        <f t="shared" si="378"/>
        <v>233209</v>
      </c>
      <c r="N1046" s="254">
        <f t="shared" si="378"/>
        <v>1673</v>
      </c>
      <c r="O1046" s="254">
        <f t="shared" si="378"/>
        <v>234882</v>
      </c>
    </row>
    <row r="1047" spans="2:15" ht="19.5" customHeight="1" x14ac:dyDescent="0.25">
      <c r="B1047" s="206" t="s">
        <v>1145</v>
      </c>
      <c r="C1047" s="49" t="s">
        <v>147</v>
      </c>
      <c r="D1047" s="7" t="s">
        <v>143</v>
      </c>
      <c r="E1047" s="125" t="s">
        <v>1181</v>
      </c>
      <c r="F1047" s="28"/>
      <c r="G1047" s="254">
        <f t="shared" ref="G1047:O1047" si="379">G1048+G1050+G1053+G1055</f>
        <v>243209</v>
      </c>
      <c r="H1047" s="254">
        <f t="shared" si="379"/>
        <v>3216</v>
      </c>
      <c r="I1047" s="254">
        <f t="shared" si="379"/>
        <v>246425</v>
      </c>
      <c r="J1047" s="254">
        <f t="shared" si="379"/>
        <v>233209</v>
      </c>
      <c r="K1047" s="254">
        <f t="shared" si="379"/>
        <v>2512</v>
      </c>
      <c r="L1047" s="254">
        <f t="shared" si="379"/>
        <v>235721</v>
      </c>
      <c r="M1047" s="254">
        <f t="shared" si="379"/>
        <v>233209</v>
      </c>
      <c r="N1047" s="254">
        <f t="shared" si="379"/>
        <v>1673</v>
      </c>
      <c r="O1047" s="254">
        <f t="shared" si="379"/>
        <v>234882</v>
      </c>
    </row>
    <row r="1048" spans="2:15" ht="31.5" x14ac:dyDescent="0.25">
      <c r="B1048" s="206" t="s">
        <v>107</v>
      </c>
      <c r="C1048" s="49" t="s">
        <v>147</v>
      </c>
      <c r="D1048" s="7" t="s">
        <v>143</v>
      </c>
      <c r="E1048" s="125" t="s">
        <v>1134</v>
      </c>
      <c r="F1048" s="28"/>
      <c r="G1048" s="254">
        <f t="shared" ref="G1048:O1048" si="380">G1049</f>
        <v>212113</v>
      </c>
      <c r="H1048" s="254">
        <f t="shared" si="380"/>
        <v>3216</v>
      </c>
      <c r="I1048" s="254">
        <f t="shared" si="380"/>
        <v>215329</v>
      </c>
      <c r="J1048" s="254">
        <f t="shared" si="380"/>
        <v>212113</v>
      </c>
      <c r="K1048" s="254">
        <f t="shared" si="380"/>
        <v>2512</v>
      </c>
      <c r="L1048" s="254">
        <f t="shared" si="380"/>
        <v>214625</v>
      </c>
      <c r="M1048" s="254">
        <f t="shared" si="380"/>
        <v>212113</v>
      </c>
      <c r="N1048" s="254">
        <f t="shared" si="380"/>
        <v>1673</v>
      </c>
      <c r="O1048" s="254">
        <f t="shared" si="380"/>
        <v>213786</v>
      </c>
    </row>
    <row r="1049" spans="2:15" ht="52.5" customHeight="1" x14ac:dyDescent="0.25">
      <c r="B1049" s="206" t="s">
        <v>1147</v>
      </c>
      <c r="C1049" s="49" t="s">
        <v>147</v>
      </c>
      <c r="D1049" s="7" t="s">
        <v>143</v>
      </c>
      <c r="E1049" s="125" t="s">
        <v>1136</v>
      </c>
      <c r="F1049" s="29" t="s">
        <v>111</v>
      </c>
      <c r="G1049" s="254">
        <v>212113</v>
      </c>
      <c r="H1049" s="254">
        <v>3216</v>
      </c>
      <c r="I1049" s="254">
        <f>G1049+H1049</f>
        <v>215329</v>
      </c>
      <c r="J1049" s="254">
        <v>212113</v>
      </c>
      <c r="K1049" s="254">
        <v>2512</v>
      </c>
      <c r="L1049" s="254">
        <f>J1049+K1049</f>
        <v>214625</v>
      </c>
      <c r="M1049" s="254">
        <v>212113</v>
      </c>
      <c r="N1049" s="254">
        <v>1673</v>
      </c>
      <c r="O1049" s="254">
        <f>M1049+N1049</f>
        <v>213786</v>
      </c>
    </row>
    <row r="1050" spans="2:15" ht="21.75" customHeight="1" x14ac:dyDescent="0.25">
      <c r="B1050" s="206" t="s">
        <v>1030</v>
      </c>
      <c r="C1050" s="49" t="s">
        <v>147</v>
      </c>
      <c r="D1050" s="7" t="s">
        <v>143</v>
      </c>
      <c r="E1050" s="125" t="s">
        <v>1149</v>
      </c>
      <c r="F1050" s="28"/>
      <c r="G1050" s="254">
        <f t="shared" ref="G1050:O1050" si="381">G1051+G1052</f>
        <v>21096</v>
      </c>
      <c r="H1050" s="254">
        <f t="shared" si="381"/>
        <v>0</v>
      </c>
      <c r="I1050" s="254">
        <f t="shared" si="381"/>
        <v>21096</v>
      </c>
      <c r="J1050" s="254">
        <f t="shared" si="381"/>
        <v>21096</v>
      </c>
      <c r="K1050" s="254">
        <f t="shared" si="381"/>
        <v>0</v>
      </c>
      <c r="L1050" s="254">
        <f t="shared" si="381"/>
        <v>21096</v>
      </c>
      <c r="M1050" s="254">
        <f t="shared" si="381"/>
        <v>21096</v>
      </c>
      <c r="N1050" s="254">
        <f t="shared" si="381"/>
        <v>0</v>
      </c>
      <c r="O1050" s="254">
        <f t="shared" si="381"/>
        <v>21096</v>
      </c>
    </row>
    <row r="1051" spans="2:15" ht="35.25" hidden="1" customHeight="1" x14ac:dyDescent="0.25">
      <c r="B1051" s="189" t="s">
        <v>1103</v>
      </c>
      <c r="C1051" s="49" t="s">
        <v>147</v>
      </c>
      <c r="D1051" s="7" t="s">
        <v>143</v>
      </c>
      <c r="E1051" s="125" t="s">
        <v>1150</v>
      </c>
      <c r="F1051" s="29" t="s">
        <v>188</v>
      </c>
      <c r="G1051" s="254"/>
      <c r="H1051" s="254"/>
      <c r="I1051" s="254"/>
      <c r="J1051" s="254"/>
      <c r="K1051" s="254"/>
      <c r="L1051" s="254"/>
      <c r="M1051" s="254"/>
      <c r="N1051" s="254"/>
      <c r="O1051" s="254"/>
    </row>
    <row r="1052" spans="2:15" ht="23.25" customHeight="1" x14ac:dyDescent="0.25">
      <c r="B1052" s="206" t="s">
        <v>1151</v>
      </c>
      <c r="C1052" s="49" t="s">
        <v>147</v>
      </c>
      <c r="D1052" s="7" t="s">
        <v>143</v>
      </c>
      <c r="E1052" s="125" t="s">
        <v>1152</v>
      </c>
      <c r="F1052" s="29" t="s">
        <v>188</v>
      </c>
      <c r="G1052" s="254">
        <v>21096</v>
      </c>
      <c r="H1052" s="254"/>
      <c r="I1052" s="254">
        <f>G1052+H1052</f>
        <v>21096</v>
      </c>
      <c r="J1052" s="254">
        <v>21096</v>
      </c>
      <c r="K1052" s="254"/>
      <c r="L1052" s="254">
        <f>J1052+K1052</f>
        <v>21096</v>
      </c>
      <c r="M1052" s="254">
        <v>21096</v>
      </c>
      <c r="N1052" s="254"/>
      <c r="O1052" s="254">
        <f>M1052+N1052</f>
        <v>21096</v>
      </c>
    </row>
    <row r="1053" spans="2:15" ht="52.5" hidden="1" customHeight="1" x14ac:dyDescent="0.25">
      <c r="B1053" s="189" t="s">
        <v>489</v>
      </c>
      <c r="C1053" s="49" t="s">
        <v>147</v>
      </c>
      <c r="D1053" s="7" t="s">
        <v>143</v>
      </c>
      <c r="E1053" s="125" t="s">
        <v>1195</v>
      </c>
      <c r="F1053" s="28"/>
      <c r="G1053" s="254">
        <f t="shared" ref="G1053:O1053" si="382">G1054</f>
        <v>0</v>
      </c>
      <c r="H1053" s="254">
        <f t="shared" si="382"/>
        <v>0</v>
      </c>
      <c r="I1053" s="254">
        <f t="shared" si="382"/>
        <v>0</v>
      </c>
      <c r="J1053" s="254">
        <f t="shared" si="382"/>
        <v>0</v>
      </c>
      <c r="K1053" s="254">
        <f t="shared" si="382"/>
        <v>0</v>
      </c>
      <c r="L1053" s="254">
        <f t="shared" si="382"/>
        <v>0</v>
      </c>
      <c r="M1053" s="254">
        <f t="shared" si="382"/>
        <v>0</v>
      </c>
      <c r="N1053" s="254">
        <f t="shared" si="382"/>
        <v>0</v>
      </c>
      <c r="O1053" s="254">
        <f t="shared" si="382"/>
        <v>0</v>
      </c>
    </row>
    <row r="1054" spans="2:15" ht="47.25" hidden="1" x14ac:dyDescent="0.25">
      <c r="B1054" s="189" t="s">
        <v>491</v>
      </c>
      <c r="C1054" s="49" t="s">
        <v>147</v>
      </c>
      <c r="D1054" s="7" t="s">
        <v>143</v>
      </c>
      <c r="E1054" s="125" t="s">
        <v>1196</v>
      </c>
      <c r="F1054" s="7" t="s">
        <v>1197</v>
      </c>
      <c r="G1054" s="254"/>
      <c r="H1054" s="254"/>
      <c r="I1054" s="254"/>
      <c r="J1054" s="254"/>
      <c r="K1054" s="254"/>
      <c r="L1054" s="254"/>
      <c r="M1054" s="254"/>
      <c r="N1054" s="254"/>
      <c r="O1054" s="254"/>
    </row>
    <row r="1055" spans="2:15" ht="31.5" x14ac:dyDescent="0.25">
      <c r="B1055" s="206" t="s">
        <v>1164</v>
      </c>
      <c r="C1055" s="49" t="s">
        <v>147</v>
      </c>
      <c r="D1055" s="7" t="s">
        <v>143</v>
      </c>
      <c r="E1055" s="125" t="s">
        <v>1165</v>
      </c>
      <c r="F1055" s="7"/>
      <c r="G1055" s="254">
        <f>G1056</f>
        <v>10000</v>
      </c>
      <c r="H1055" s="254">
        <f>H1056</f>
        <v>0</v>
      </c>
      <c r="I1055" s="254">
        <f>I1056</f>
        <v>10000</v>
      </c>
      <c r="J1055" s="254">
        <f>J1056</f>
        <v>0</v>
      </c>
      <c r="K1055" s="254">
        <f>K1056</f>
        <v>0</v>
      </c>
      <c r="L1055" s="254"/>
      <c r="M1055" s="254"/>
      <c r="N1055" s="254"/>
      <c r="O1055" s="254"/>
    </row>
    <row r="1056" spans="2:15" ht="48" thickBot="1" x14ac:dyDescent="0.3">
      <c r="B1056" s="206" t="s">
        <v>1054</v>
      </c>
      <c r="C1056" s="49" t="s">
        <v>147</v>
      </c>
      <c r="D1056" s="7" t="s">
        <v>143</v>
      </c>
      <c r="E1056" s="125" t="s">
        <v>1166</v>
      </c>
      <c r="F1056" s="7" t="s">
        <v>111</v>
      </c>
      <c r="G1056" s="254">
        <v>10000</v>
      </c>
      <c r="H1056" s="254"/>
      <c r="I1056" s="254">
        <f>G1056+H1056</f>
        <v>10000</v>
      </c>
      <c r="J1056" s="254">
        <v>0</v>
      </c>
      <c r="K1056" s="254"/>
      <c r="L1056" s="254"/>
      <c r="M1056" s="254"/>
      <c r="N1056" s="254"/>
      <c r="O1056" s="254"/>
    </row>
    <row r="1057" spans="2:15" ht="16.5" thickBot="1" x14ac:dyDescent="0.3">
      <c r="B1057" s="284" t="s">
        <v>1198</v>
      </c>
      <c r="C1057" s="13" t="s">
        <v>637</v>
      </c>
      <c r="D1057" s="15" t="s">
        <v>637</v>
      </c>
      <c r="E1057" s="14"/>
      <c r="F1057" s="16"/>
      <c r="G1057" s="251">
        <f t="shared" ref="G1057:O1057" si="383">G1058+G1068</f>
        <v>276325</v>
      </c>
      <c r="H1057" s="251">
        <f t="shared" si="383"/>
        <v>6343</v>
      </c>
      <c r="I1057" s="251">
        <f t="shared" si="383"/>
        <v>282668</v>
      </c>
      <c r="J1057" s="251">
        <f t="shared" si="383"/>
        <v>276081</v>
      </c>
      <c r="K1057" s="251">
        <f t="shared" si="383"/>
        <v>-1601</v>
      </c>
      <c r="L1057" s="251">
        <f t="shared" si="383"/>
        <v>274480</v>
      </c>
      <c r="M1057" s="251">
        <f t="shared" si="383"/>
        <v>279053</v>
      </c>
      <c r="N1057" s="251">
        <f t="shared" si="383"/>
        <v>-1652</v>
      </c>
      <c r="O1057" s="251">
        <f t="shared" si="383"/>
        <v>277401</v>
      </c>
    </row>
    <row r="1058" spans="2:15" ht="31.5" x14ac:dyDescent="0.25">
      <c r="B1058" s="312" t="s">
        <v>1199</v>
      </c>
      <c r="C1058" s="42" t="s">
        <v>147</v>
      </c>
      <c r="D1058" s="3" t="s">
        <v>147</v>
      </c>
      <c r="E1058" s="137" t="s">
        <v>13</v>
      </c>
      <c r="F1058" s="19"/>
      <c r="G1058" s="254">
        <f t="shared" ref="G1058:O1058" si="384">G1059</f>
        <v>164562</v>
      </c>
      <c r="H1058" s="254">
        <f t="shared" si="384"/>
        <v>0</v>
      </c>
      <c r="I1058" s="254">
        <f t="shared" si="384"/>
        <v>164562</v>
      </c>
      <c r="J1058" s="254">
        <f t="shared" si="384"/>
        <v>164562</v>
      </c>
      <c r="K1058" s="254">
        <f t="shared" si="384"/>
        <v>0</v>
      </c>
      <c r="L1058" s="254">
        <f t="shared" si="384"/>
        <v>164562</v>
      </c>
      <c r="M1058" s="254">
        <f t="shared" si="384"/>
        <v>164562</v>
      </c>
      <c r="N1058" s="254">
        <f t="shared" si="384"/>
        <v>0</v>
      </c>
      <c r="O1058" s="254">
        <f t="shared" si="384"/>
        <v>164562</v>
      </c>
    </row>
    <row r="1059" spans="2:15" ht="31.5" x14ac:dyDescent="0.25">
      <c r="B1059" s="206" t="s">
        <v>1200</v>
      </c>
      <c r="C1059" s="42" t="s">
        <v>147</v>
      </c>
      <c r="D1059" s="3" t="s">
        <v>147</v>
      </c>
      <c r="E1059" s="137" t="s">
        <v>1201</v>
      </c>
      <c r="F1059" s="19"/>
      <c r="G1059" s="254">
        <f t="shared" ref="G1059:O1059" si="385">G1060+G1065</f>
        <v>164562</v>
      </c>
      <c r="H1059" s="254">
        <f t="shared" si="385"/>
        <v>0</v>
      </c>
      <c r="I1059" s="254">
        <f t="shared" si="385"/>
        <v>164562</v>
      </c>
      <c r="J1059" s="254">
        <f t="shared" si="385"/>
        <v>164562</v>
      </c>
      <c r="K1059" s="254">
        <f t="shared" si="385"/>
        <v>0</v>
      </c>
      <c r="L1059" s="254">
        <f t="shared" si="385"/>
        <v>164562</v>
      </c>
      <c r="M1059" s="254">
        <f t="shared" si="385"/>
        <v>164562</v>
      </c>
      <c r="N1059" s="254">
        <f t="shared" si="385"/>
        <v>0</v>
      </c>
      <c r="O1059" s="254">
        <f t="shared" si="385"/>
        <v>164562</v>
      </c>
    </row>
    <row r="1060" spans="2:15" ht="15.75" x14ac:dyDescent="0.25">
      <c r="B1060" s="189" t="s">
        <v>1202</v>
      </c>
      <c r="C1060" s="49" t="s">
        <v>147</v>
      </c>
      <c r="D1060" s="7" t="s">
        <v>147</v>
      </c>
      <c r="E1060" s="125" t="s">
        <v>1203</v>
      </c>
      <c r="F1060" s="28"/>
      <c r="G1060" s="254">
        <f t="shared" ref="G1060:O1060" si="386">G1061+G1062+G1063+G1064</f>
        <v>164562</v>
      </c>
      <c r="H1060" s="254">
        <f t="shared" si="386"/>
        <v>0</v>
      </c>
      <c r="I1060" s="254">
        <f t="shared" si="386"/>
        <v>164562</v>
      </c>
      <c r="J1060" s="254">
        <f t="shared" si="386"/>
        <v>164562</v>
      </c>
      <c r="K1060" s="254">
        <f t="shared" si="386"/>
        <v>0</v>
      </c>
      <c r="L1060" s="254">
        <f t="shared" si="386"/>
        <v>164562</v>
      </c>
      <c r="M1060" s="254">
        <f t="shared" si="386"/>
        <v>164562</v>
      </c>
      <c r="N1060" s="254">
        <f t="shared" si="386"/>
        <v>0</v>
      </c>
      <c r="O1060" s="254">
        <f t="shared" si="386"/>
        <v>164562</v>
      </c>
    </row>
    <row r="1061" spans="2:15" ht="47.25" hidden="1" x14ac:dyDescent="0.25">
      <c r="B1061" s="206" t="s">
        <v>1204</v>
      </c>
      <c r="C1061" s="49" t="s">
        <v>147</v>
      </c>
      <c r="D1061" s="7" t="s">
        <v>147</v>
      </c>
      <c r="E1061" s="7" t="s">
        <v>1205</v>
      </c>
      <c r="F1061" s="29" t="s">
        <v>111</v>
      </c>
      <c r="G1061" s="254"/>
      <c r="H1061" s="254"/>
      <c r="I1061" s="254"/>
      <c r="J1061" s="254"/>
      <c r="K1061" s="254"/>
      <c r="L1061" s="254"/>
      <c r="M1061" s="254"/>
      <c r="N1061" s="254"/>
      <c r="O1061" s="254"/>
    </row>
    <row r="1062" spans="2:15" ht="31.5" x14ac:dyDescent="0.25">
      <c r="B1062" s="206" t="s">
        <v>2254</v>
      </c>
      <c r="C1062" s="49" t="s">
        <v>147</v>
      </c>
      <c r="D1062" s="7" t="s">
        <v>147</v>
      </c>
      <c r="E1062" s="125" t="s">
        <v>1206</v>
      </c>
      <c r="F1062" s="29" t="s">
        <v>30</v>
      </c>
      <c r="G1062" s="254">
        <v>47500</v>
      </c>
      <c r="H1062" s="254"/>
      <c r="I1062" s="254">
        <f>G1062+H1062</f>
        <v>47500</v>
      </c>
      <c r="J1062" s="254">
        <v>47500</v>
      </c>
      <c r="K1062" s="254"/>
      <c r="L1062" s="254">
        <f>J1062+K1062</f>
        <v>47500</v>
      </c>
      <c r="M1062" s="254">
        <v>47500</v>
      </c>
      <c r="N1062" s="254"/>
      <c r="O1062" s="254">
        <f>M1062+N1062</f>
        <v>47500</v>
      </c>
    </row>
    <row r="1063" spans="2:15" ht="31.5" x14ac:dyDescent="0.25">
      <c r="B1063" s="206" t="s">
        <v>1207</v>
      </c>
      <c r="C1063" s="49" t="s">
        <v>147</v>
      </c>
      <c r="D1063" s="7" t="s">
        <v>147</v>
      </c>
      <c r="E1063" s="125" t="s">
        <v>1206</v>
      </c>
      <c r="F1063" s="29" t="s">
        <v>111</v>
      </c>
      <c r="G1063" s="254">
        <v>95897</v>
      </c>
      <c r="H1063" s="254"/>
      <c r="I1063" s="254">
        <f>G1063+H1063</f>
        <v>95897</v>
      </c>
      <c r="J1063" s="254">
        <v>95897</v>
      </c>
      <c r="K1063" s="254"/>
      <c r="L1063" s="254">
        <f>J1063+K1063</f>
        <v>95897</v>
      </c>
      <c r="M1063" s="254">
        <v>95897</v>
      </c>
      <c r="N1063" s="254"/>
      <c r="O1063" s="254">
        <f>M1063+N1063</f>
        <v>95897</v>
      </c>
    </row>
    <row r="1064" spans="2:15" ht="31.5" customHeight="1" x14ac:dyDescent="0.25">
      <c r="B1064" s="206" t="s">
        <v>1208</v>
      </c>
      <c r="C1064" s="49" t="s">
        <v>147</v>
      </c>
      <c r="D1064" s="7" t="s">
        <v>147</v>
      </c>
      <c r="E1064" s="125" t="s">
        <v>1209</v>
      </c>
      <c r="F1064" s="29" t="s">
        <v>47</v>
      </c>
      <c r="G1064" s="254">
        <v>21165</v>
      </c>
      <c r="H1064" s="254"/>
      <c r="I1064" s="254">
        <f>G1064+H1064</f>
        <v>21165</v>
      </c>
      <c r="J1064" s="254">
        <v>21165</v>
      </c>
      <c r="K1064" s="254"/>
      <c r="L1064" s="254">
        <f>J1064+K1064</f>
        <v>21165</v>
      </c>
      <c r="M1064" s="254">
        <v>21165</v>
      </c>
      <c r="N1064" s="254"/>
      <c r="O1064" s="254">
        <f>M1064+N1064</f>
        <v>21165</v>
      </c>
    </row>
    <row r="1065" spans="2:15" ht="31.5" hidden="1" customHeight="1" x14ac:dyDescent="0.25">
      <c r="B1065" s="189" t="s">
        <v>1210</v>
      </c>
      <c r="C1065" s="49" t="s">
        <v>147</v>
      </c>
      <c r="D1065" s="7" t="s">
        <v>147</v>
      </c>
      <c r="E1065" s="125" t="s">
        <v>1211</v>
      </c>
      <c r="F1065" s="28"/>
      <c r="G1065" s="254">
        <f t="shared" ref="G1065:O1065" si="387">G1066+G1067</f>
        <v>0</v>
      </c>
      <c r="H1065" s="254">
        <f t="shared" si="387"/>
        <v>0</v>
      </c>
      <c r="I1065" s="254">
        <f t="shared" si="387"/>
        <v>0</v>
      </c>
      <c r="J1065" s="254">
        <f t="shared" si="387"/>
        <v>0</v>
      </c>
      <c r="K1065" s="254">
        <f t="shared" si="387"/>
        <v>0</v>
      </c>
      <c r="L1065" s="254">
        <f t="shared" si="387"/>
        <v>0</v>
      </c>
      <c r="M1065" s="254">
        <f t="shared" si="387"/>
        <v>0</v>
      </c>
      <c r="N1065" s="254">
        <f t="shared" si="387"/>
        <v>0</v>
      </c>
      <c r="O1065" s="254">
        <f t="shared" si="387"/>
        <v>0</v>
      </c>
    </row>
    <row r="1066" spans="2:15" ht="52.5" hidden="1" customHeight="1" x14ac:dyDescent="0.25">
      <c r="B1066" s="189" t="s">
        <v>1212</v>
      </c>
      <c r="C1066" s="49" t="s">
        <v>147</v>
      </c>
      <c r="D1066" s="7" t="s">
        <v>147</v>
      </c>
      <c r="E1066" s="125" t="s">
        <v>1213</v>
      </c>
      <c r="F1066" s="28">
        <v>200</v>
      </c>
      <c r="G1066" s="254"/>
      <c r="H1066" s="254"/>
      <c r="I1066" s="254"/>
      <c r="J1066" s="254"/>
      <c r="K1066" s="254"/>
      <c r="L1066" s="254"/>
      <c r="M1066" s="254"/>
      <c r="N1066" s="254"/>
      <c r="O1066" s="254"/>
    </row>
    <row r="1067" spans="2:15" ht="52.5" hidden="1" customHeight="1" x14ac:dyDescent="0.25">
      <c r="B1067" s="189" t="s">
        <v>1214</v>
      </c>
      <c r="C1067" s="49" t="s">
        <v>147</v>
      </c>
      <c r="D1067" s="7" t="s">
        <v>147</v>
      </c>
      <c r="E1067" s="125" t="s">
        <v>1213</v>
      </c>
      <c r="F1067" s="28">
        <v>300</v>
      </c>
      <c r="G1067" s="254"/>
      <c r="H1067" s="254"/>
      <c r="I1067" s="254"/>
      <c r="J1067" s="254"/>
      <c r="K1067" s="254"/>
      <c r="L1067" s="254"/>
      <c r="M1067" s="254"/>
      <c r="N1067" s="254"/>
      <c r="O1067" s="254"/>
    </row>
    <row r="1068" spans="2:15" s="32" customFormat="1" ht="31.5" x14ac:dyDescent="0.25">
      <c r="B1068" s="313" t="s">
        <v>102</v>
      </c>
      <c r="C1068" s="85" t="s">
        <v>147</v>
      </c>
      <c r="D1068" s="20" t="s">
        <v>147</v>
      </c>
      <c r="E1068" s="117" t="s">
        <v>103</v>
      </c>
      <c r="F1068" s="116"/>
      <c r="G1068" s="254">
        <f t="shared" ref="G1068:O1068" si="388">G1069+G1081+G1086</f>
        <v>111763</v>
      </c>
      <c r="H1068" s="254">
        <f t="shared" si="388"/>
        <v>6343</v>
      </c>
      <c r="I1068" s="254">
        <f t="shared" si="388"/>
        <v>118106</v>
      </c>
      <c r="J1068" s="254">
        <f t="shared" si="388"/>
        <v>111519</v>
      </c>
      <c r="K1068" s="254">
        <f t="shared" si="388"/>
        <v>-1601</v>
      </c>
      <c r="L1068" s="254">
        <f t="shared" si="388"/>
        <v>109918</v>
      </c>
      <c r="M1068" s="254">
        <f t="shared" si="388"/>
        <v>114491</v>
      </c>
      <c r="N1068" s="254">
        <f t="shared" si="388"/>
        <v>-1652</v>
      </c>
      <c r="O1068" s="254">
        <f t="shared" si="388"/>
        <v>112839</v>
      </c>
    </row>
    <row r="1069" spans="2:15" s="32" customFormat="1" ht="18.75" customHeight="1" x14ac:dyDescent="0.25">
      <c r="B1069" s="314" t="s">
        <v>1215</v>
      </c>
      <c r="C1069" s="85" t="s">
        <v>147</v>
      </c>
      <c r="D1069" s="20" t="s">
        <v>147</v>
      </c>
      <c r="E1069" s="117" t="s">
        <v>1216</v>
      </c>
      <c r="F1069" s="116"/>
      <c r="G1069" s="254">
        <f t="shared" ref="G1069:O1069" si="389">G1070+G1075</f>
        <v>53119</v>
      </c>
      <c r="H1069" s="254">
        <f t="shared" si="389"/>
        <v>6343</v>
      </c>
      <c r="I1069" s="254">
        <f t="shared" si="389"/>
        <v>59462</v>
      </c>
      <c r="J1069" s="254">
        <f t="shared" si="389"/>
        <v>54730</v>
      </c>
      <c r="K1069" s="254">
        <f t="shared" si="389"/>
        <v>-1219</v>
      </c>
      <c r="L1069" s="254">
        <f t="shared" si="389"/>
        <v>53511</v>
      </c>
      <c r="M1069" s="254">
        <f t="shared" si="389"/>
        <v>56366</v>
      </c>
      <c r="N1069" s="254">
        <f t="shared" si="389"/>
        <v>-1268</v>
      </c>
      <c r="O1069" s="254">
        <f t="shared" si="389"/>
        <v>55098</v>
      </c>
    </row>
    <row r="1070" spans="2:15" s="32" customFormat="1" ht="33.75" customHeight="1" x14ac:dyDescent="0.25">
      <c r="B1070" s="312" t="s">
        <v>1217</v>
      </c>
      <c r="C1070" s="85" t="s">
        <v>147</v>
      </c>
      <c r="D1070" s="20" t="s">
        <v>147</v>
      </c>
      <c r="E1070" s="117" t="s">
        <v>1218</v>
      </c>
      <c r="F1070" s="116"/>
      <c r="G1070" s="254">
        <f t="shared" ref="G1070:O1070" si="390">G1071+G1073+G1074</f>
        <v>51191</v>
      </c>
      <c r="H1070" s="254">
        <f t="shared" si="390"/>
        <v>175</v>
      </c>
      <c r="I1070" s="254">
        <f t="shared" si="390"/>
        <v>51366</v>
      </c>
      <c r="J1070" s="254">
        <f t="shared" si="390"/>
        <v>52802</v>
      </c>
      <c r="K1070" s="254">
        <f t="shared" si="390"/>
        <v>-1219</v>
      </c>
      <c r="L1070" s="254">
        <f t="shared" si="390"/>
        <v>51583</v>
      </c>
      <c r="M1070" s="254">
        <f t="shared" si="390"/>
        <v>54438</v>
      </c>
      <c r="N1070" s="254">
        <f t="shared" si="390"/>
        <v>-1268</v>
      </c>
      <c r="O1070" s="254">
        <f t="shared" si="390"/>
        <v>53170</v>
      </c>
    </row>
    <row r="1071" spans="2:15" s="32" customFormat="1" ht="47.25" x14ac:dyDescent="0.25">
      <c r="B1071" s="314" t="s">
        <v>1219</v>
      </c>
      <c r="C1071" s="85" t="s">
        <v>147</v>
      </c>
      <c r="D1071" s="20" t="s">
        <v>147</v>
      </c>
      <c r="E1071" s="162" t="s">
        <v>1220</v>
      </c>
      <c r="F1071" s="20" t="s">
        <v>111</v>
      </c>
      <c r="G1071" s="254">
        <v>44116</v>
      </c>
      <c r="H1071" s="254"/>
      <c r="I1071" s="254">
        <f t="shared" ref="I1071:I1078" si="391">G1071+H1071</f>
        <v>44116</v>
      </c>
      <c r="J1071" s="254">
        <v>45727</v>
      </c>
      <c r="K1071" s="254">
        <v>-1219</v>
      </c>
      <c r="L1071" s="254">
        <f>J1071+K1071</f>
        <v>44508</v>
      </c>
      <c r="M1071" s="254">
        <v>47363</v>
      </c>
      <c r="N1071" s="254">
        <v>-1268</v>
      </c>
      <c r="O1071" s="254">
        <f>M1071+N1071</f>
        <v>46095</v>
      </c>
    </row>
    <row r="1072" spans="2:15" s="32" customFormat="1" ht="31.5" hidden="1" x14ac:dyDescent="0.25">
      <c r="B1072" s="314" t="s">
        <v>1221</v>
      </c>
      <c r="C1072" s="85" t="s">
        <v>147</v>
      </c>
      <c r="D1072" s="20" t="s">
        <v>147</v>
      </c>
      <c r="E1072" s="162" t="s">
        <v>1222</v>
      </c>
      <c r="F1072" s="20" t="s">
        <v>30</v>
      </c>
      <c r="G1072" s="254"/>
      <c r="H1072" s="254"/>
      <c r="I1072" s="254">
        <f t="shared" si="391"/>
        <v>0</v>
      </c>
      <c r="J1072" s="254"/>
      <c r="K1072" s="254"/>
      <c r="L1072" s="254">
        <f>J1072+K1072</f>
        <v>0</v>
      </c>
      <c r="M1072" s="254"/>
      <c r="N1072" s="254"/>
      <c r="O1072" s="254">
        <f>M1072+N1072</f>
        <v>0</v>
      </c>
    </row>
    <row r="1073" spans="2:15" s="32" customFormat="1" ht="31.5" x14ac:dyDescent="0.25">
      <c r="B1073" s="314" t="s">
        <v>140</v>
      </c>
      <c r="C1073" s="85" t="s">
        <v>147</v>
      </c>
      <c r="D1073" s="20" t="s">
        <v>147</v>
      </c>
      <c r="E1073" s="162" t="s">
        <v>1223</v>
      </c>
      <c r="F1073" s="20" t="s">
        <v>30</v>
      </c>
      <c r="G1073" s="254">
        <v>5369</v>
      </c>
      <c r="H1073" s="254">
        <v>175</v>
      </c>
      <c r="I1073" s="254">
        <f t="shared" si="391"/>
        <v>5544</v>
      </c>
      <c r="J1073" s="254">
        <v>5369</v>
      </c>
      <c r="K1073" s="254"/>
      <c r="L1073" s="254">
        <f>J1073+K1073</f>
        <v>5369</v>
      </c>
      <c r="M1073" s="254">
        <v>5369</v>
      </c>
      <c r="N1073" s="254"/>
      <c r="O1073" s="254">
        <f>M1073+N1073</f>
        <v>5369</v>
      </c>
    </row>
    <row r="1074" spans="2:15" s="32" customFormat="1" ht="35.25" customHeight="1" x14ac:dyDescent="0.25">
      <c r="B1074" s="314" t="s">
        <v>776</v>
      </c>
      <c r="C1074" s="85" t="s">
        <v>147</v>
      </c>
      <c r="D1074" s="20" t="s">
        <v>147</v>
      </c>
      <c r="E1074" s="162" t="s">
        <v>1223</v>
      </c>
      <c r="F1074" s="20" t="s">
        <v>111</v>
      </c>
      <c r="G1074" s="254">
        <v>1706</v>
      </c>
      <c r="H1074" s="254"/>
      <c r="I1074" s="254">
        <f t="shared" si="391"/>
        <v>1706</v>
      </c>
      <c r="J1074" s="254">
        <v>1706</v>
      </c>
      <c r="K1074" s="254"/>
      <c r="L1074" s="254">
        <f>J1074+K1074</f>
        <v>1706</v>
      </c>
      <c r="M1074" s="254">
        <v>1706</v>
      </c>
      <c r="N1074" s="254"/>
      <c r="O1074" s="254">
        <f>M1074+N1074</f>
        <v>1706</v>
      </c>
    </row>
    <row r="1075" spans="2:15" s="32" customFormat="1" ht="39" customHeight="1" x14ac:dyDescent="0.25">
      <c r="B1075" s="312" t="s">
        <v>1224</v>
      </c>
      <c r="C1075" s="85" t="s">
        <v>147</v>
      </c>
      <c r="D1075" s="20" t="s">
        <v>147</v>
      </c>
      <c r="E1075" s="162" t="s">
        <v>1225</v>
      </c>
      <c r="F1075" s="187"/>
      <c r="G1075" s="254">
        <f t="shared" ref="G1075:O1075" si="392">G1076+G1077+G1078</f>
        <v>1928</v>
      </c>
      <c r="H1075" s="254">
        <f t="shared" si="392"/>
        <v>6168</v>
      </c>
      <c r="I1075" s="254">
        <f t="shared" si="392"/>
        <v>8096</v>
      </c>
      <c r="J1075" s="254">
        <f t="shared" si="392"/>
        <v>1928</v>
      </c>
      <c r="K1075" s="254">
        <f t="shared" si="392"/>
        <v>0</v>
      </c>
      <c r="L1075" s="254">
        <f t="shared" si="392"/>
        <v>1928</v>
      </c>
      <c r="M1075" s="254">
        <f t="shared" si="392"/>
        <v>1928</v>
      </c>
      <c r="N1075" s="254">
        <f t="shared" si="392"/>
        <v>0</v>
      </c>
      <c r="O1075" s="254">
        <f t="shared" si="392"/>
        <v>1928</v>
      </c>
    </row>
    <row r="1076" spans="2:15" s="32" customFormat="1" ht="31.5" x14ac:dyDescent="0.25">
      <c r="B1076" s="314" t="s">
        <v>140</v>
      </c>
      <c r="C1076" s="85" t="s">
        <v>147</v>
      </c>
      <c r="D1076" s="20" t="s">
        <v>147</v>
      </c>
      <c r="E1076" s="162" t="s">
        <v>2085</v>
      </c>
      <c r="F1076" s="20" t="s">
        <v>30</v>
      </c>
      <c r="G1076" s="254">
        <v>67</v>
      </c>
      <c r="H1076" s="254"/>
      <c r="I1076" s="254">
        <f t="shared" si="391"/>
        <v>67</v>
      </c>
      <c r="J1076" s="254">
        <v>67</v>
      </c>
      <c r="K1076" s="254"/>
      <c r="L1076" s="254">
        <f>J1076+K1076</f>
        <v>67</v>
      </c>
      <c r="M1076" s="254">
        <v>67</v>
      </c>
      <c r="N1076" s="254"/>
      <c r="O1076" s="254">
        <f>M1076+N1076</f>
        <v>67</v>
      </c>
    </row>
    <row r="1077" spans="2:15" s="32" customFormat="1" ht="53.25" hidden="1" customHeight="1" x14ac:dyDescent="0.25">
      <c r="B1077" s="312"/>
      <c r="C1077" s="85"/>
      <c r="D1077" s="20"/>
      <c r="E1077" s="137"/>
      <c r="F1077" s="20"/>
      <c r="G1077" s="254"/>
      <c r="H1077" s="254"/>
      <c r="I1077" s="254">
        <f t="shared" si="391"/>
        <v>0</v>
      </c>
      <c r="J1077" s="254"/>
      <c r="K1077" s="254"/>
      <c r="L1077" s="254">
        <f>J1077+K1077</f>
        <v>0</v>
      </c>
      <c r="M1077" s="254"/>
      <c r="N1077" s="254"/>
      <c r="O1077" s="254">
        <f>M1077+N1077</f>
        <v>0</v>
      </c>
    </row>
    <row r="1078" spans="2:15" s="32" customFormat="1" ht="63" x14ac:dyDescent="0.25">
      <c r="B1078" s="312" t="s">
        <v>1226</v>
      </c>
      <c r="C1078" s="85" t="s">
        <v>147</v>
      </c>
      <c r="D1078" s="20" t="s">
        <v>147</v>
      </c>
      <c r="E1078" s="137" t="s">
        <v>1227</v>
      </c>
      <c r="F1078" s="20" t="s">
        <v>30</v>
      </c>
      <c r="G1078" s="254">
        <v>1861</v>
      </c>
      <c r="H1078" s="254">
        <v>6168</v>
      </c>
      <c r="I1078" s="254">
        <f t="shared" si="391"/>
        <v>8029</v>
      </c>
      <c r="J1078" s="254">
        <v>1861</v>
      </c>
      <c r="K1078" s="254"/>
      <c r="L1078" s="254">
        <f>J1078+K1078</f>
        <v>1861</v>
      </c>
      <c r="M1078" s="254">
        <v>1861</v>
      </c>
      <c r="N1078" s="254"/>
      <c r="O1078" s="254">
        <f>M1078+N1078</f>
        <v>1861</v>
      </c>
    </row>
    <row r="1079" spans="2:15" s="32" customFormat="1" ht="45" hidden="1" customHeight="1" x14ac:dyDescent="0.25">
      <c r="B1079" s="312"/>
      <c r="C1079" s="84"/>
      <c r="D1079" s="19"/>
      <c r="E1079" s="136"/>
      <c r="F1079" s="19"/>
      <c r="G1079" s="254"/>
      <c r="H1079" s="254"/>
      <c r="I1079" s="254"/>
      <c r="J1079" s="254"/>
      <c r="K1079" s="254"/>
      <c r="L1079" s="254"/>
      <c r="M1079" s="254"/>
      <c r="N1079" s="254"/>
      <c r="O1079" s="254"/>
    </row>
    <row r="1080" spans="2:15" s="32" customFormat="1" ht="15.75" hidden="1" x14ac:dyDescent="0.25">
      <c r="B1080" s="312"/>
      <c r="C1080" s="84"/>
      <c r="D1080" s="19"/>
      <c r="E1080" s="136"/>
      <c r="F1080" s="19"/>
      <c r="G1080" s="254"/>
      <c r="H1080" s="254"/>
      <c r="I1080" s="254"/>
      <c r="J1080" s="254"/>
      <c r="K1080" s="254"/>
      <c r="L1080" s="254"/>
      <c r="M1080" s="254"/>
      <c r="N1080" s="254"/>
      <c r="O1080" s="254"/>
    </row>
    <row r="1081" spans="2:15" s="32" customFormat="1" ht="15.75" x14ac:dyDescent="0.25">
      <c r="B1081" s="208" t="s">
        <v>59</v>
      </c>
      <c r="C1081" s="85" t="s">
        <v>147</v>
      </c>
      <c r="D1081" s="20" t="s">
        <v>147</v>
      </c>
      <c r="E1081" s="162" t="s">
        <v>104</v>
      </c>
      <c r="F1081" s="161"/>
      <c r="G1081" s="254">
        <f t="shared" ref="G1081:O1081" si="393">G1082</f>
        <v>13308</v>
      </c>
      <c r="H1081" s="254">
        <f t="shared" si="393"/>
        <v>0</v>
      </c>
      <c r="I1081" s="254">
        <f t="shared" si="393"/>
        <v>13308</v>
      </c>
      <c r="J1081" s="254">
        <f t="shared" si="393"/>
        <v>13707</v>
      </c>
      <c r="K1081" s="254">
        <f t="shared" si="393"/>
        <v>-382</v>
      </c>
      <c r="L1081" s="254">
        <f t="shared" si="393"/>
        <v>13325</v>
      </c>
      <c r="M1081" s="254">
        <f t="shared" si="393"/>
        <v>13777</v>
      </c>
      <c r="N1081" s="254">
        <f t="shared" si="393"/>
        <v>-384</v>
      </c>
      <c r="O1081" s="254">
        <f t="shared" si="393"/>
        <v>13393</v>
      </c>
    </row>
    <row r="1082" spans="2:15" s="32" customFormat="1" ht="31.5" x14ac:dyDescent="0.25">
      <c r="B1082" s="208" t="s">
        <v>51</v>
      </c>
      <c r="C1082" s="85" t="s">
        <v>147</v>
      </c>
      <c r="D1082" s="20" t="s">
        <v>147</v>
      </c>
      <c r="E1082" s="162" t="s">
        <v>105</v>
      </c>
      <c r="F1082" s="161"/>
      <c r="G1082" s="254">
        <f t="shared" ref="G1082:O1082" si="394">G1083+G1084+G1085</f>
        <v>13308</v>
      </c>
      <c r="H1082" s="254">
        <f t="shared" si="394"/>
        <v>0</v>
      </c>
      <c r="I1082" s="254">
        <f t="shared" si="394"/>
        <v>13308</v>
      </c>
      <c r="J1082" s="254">
        <f t="shared" si="394"/>
        <v>13707</v>
      </c>
      <c r="K1082" s="254">
        <f t="shared" si="394"/>
        <v>-382</v>
      </c>
      <c r="L1082" s="254">
        <f t="shared" si="394"/>
        <v>13325</v>
      </c>
      <c r="M1082" s="254">
        <f t="shared" si="394"/>
        <v>13777</v>
      </c>
      <c r="N1082" s="254">
        <f t="shared" si="394"/>
        <v>-384</v>
      </c>
      <c r="O1082" s="254">
        <f t="shared" si="394"/>
        <v>13393</v>
      </c>
    </row>
    <row r="1083" spans="2:15" s="32" customFormat="1" ht="63" x14ac:dyDescent="0.25">
      <c r="B1083" s="208" t="s">
        <v>31</v>
      </c>
      <c r="C1083" s="85" t="s">
        <v>147</v>
      </c>
      <c r="D1083" s="20" t="s">
        <v>147</v>
      </c>
      <c r="E1083" s="162" t="s">
        <v>106</v>
      </c>
      <c r="F1083" s="20" t="s">
        <v>19</v>
      </c>
      <c r="G1083" s="254">
        <v>12526</v>
      </c>
      <c r="H1083" s="254"/>
      <c r="I1083" s="254">
        <f>G1083+H1083</f>
        <v>12526</v>
      </c>
      <c r="J1083" s="254">
        <v>12925</v>
      </c>
      <c r="K1083" s="254">
        <v>-382</v>
      </c>
      <c r="L1083" s="254">
        <f>J1083+K1083</f>
        <v>12543</v>
      </c>
      <c r="M1083" s="254">
        <v>12995</v>
      </c>
      <c r="N1083" s="254">
        <v>-384</v>
      </c>
      <c r="O1083" s="254">
        <f>M1083+N1083</f>
        <v>12611</v>
      </c>
    </row>
    <row r="1084" spans="2:15" s="32" customFormat="1" ht="47.25" x14ac:dyDescent="0.25">
      <c r="B1084" s="208" t="s">
        <v>33</v>
      </c>
      <c r="C1084" s="85" t="s">
        <v>147</v>
      </c>
      <c r="D1084" s="20" t="s">
        <v>147</v>
      </c>
      <c r="E1084" s="162" t="s">
        <v>106</v>
      </c>
      <c r="F1084" s="20" t="s">
        <v>30</v>
      </c>
      <c r="G1084" s="254">
        <v>770</v>
      </c>
      <c r="H1084" s="254"/>
      <c r="I1084" s="254">
        <f>G1084+H1084</f>
        <v>770</v>
      </c>
      <c r="J1084" s="254">
        <v>770</v>
      </c>
      <c r="K1084" s="254"/>
      <c r="L1084" s="254">
        <f>J1084+K1084</f>
        <v>770</v>
      </c>
      <c r="M1084" s="254">
        <v>770</v>
      </c>
      <c r="N1084" s="254"/>
      <c r="O1084" s="254">
        <f>M1084+N1084</f>
        <v>770</v>
      </c>
    </row>
    <row r="1085" spans="2:15" s="32" customFormat="1" ht="31.5" x14ac:dyDescent="0.25">
      <c r="B1085" s="208" t="s">
        <v>34</v>
      </c>
      <c r="C1085" s="85" t="s">
        <v>147</v>
      </c>
      <c r="D1085" s="20" t="s">
        <v>147</v>
      </c>
      <c r="E1085" s="162" t="s">
        <v>106</v>
      </c>
      <c r="F1085" s="20" t="s">
        <v>35</v>
      </c>
      <c r="G1085" s="254">
        <v>12</v>
      </c>
      <c r="H1085" s="254"/>
      <c r="I1085" s="254">
        <f>G1085+H1085</f>
        <v>12</v>
      </c>
      <c r="J1085" s="254">
        <v>12</v>
      </c>
      <c r="K1085" s="254"/>
      <c r="L1085" s="254">
        <f>J1085+K1085</f>
        <v>12</v>
      </c>
      <c r="M1085" s="254">
        <v>12</v>
      </c>
      <c r="N1085" s="254"/>
      <c r="O1085" s="254">
        <f>M1085+N1085</f>
        <v>12</v>
      </c>
    </row>
    <row r="1086" spans="2:15" s="32" customFormat="1" ht="15.75" x14ac:dyDescent="0.25">
      <c r="B1086" s="208" t="s">
        <v>2237</v>
      </c>
      <c r="C1086" s="85" t="s">
        <v>147</v>
      </c>
      <c r="D1086" s="20" t="s">
        <v>147</v>
      </c>
      <c r="E1086" s="162" t="s">
        <v>1228</v>
      </c>
      <c r="F1086" s="19"/>
      <c r="G1086" s="254">
        <f t="shared" ref="G1086:O1086" si="395">G1087+G1091+G1097+G1100+G1102</f>
        <v>45336</v>
      </c>
      <c r="H1086" s="254">
        <f t="shared" si="395"/>
        <v>0</v>
      </c>
      <c r="I1086" s="254">
        <f t="shared" si="395"/>
        <v>45336</v>
      </c>
      <c r="J1086" s="254">
        <f t="shared" si="395"/>
        <v>43082</v>
      </c>
      <c r="K1086" s="254">
        <f t="shared" si="395"/>
        <v>0</v>
      </c>
      <c r="L1086" s="254">
        <f t="shared" si="395"/>
        <v>43082</v>
      </c>
      <c r="M1086" s="254">
        <f t="shared" si="395"/>
        <v>44348</v>
      </c>
      <c r="N1086" s="254">
        <f t="shared" si="395"/>
        <v>0</v>
      </c>
      <c r="O1086" s="254">
        <f t="shared" si="395"/>
        <v>44348</v>
      </c>
    </row>
    <row r="1087" spans="2:15" s="32" customFormat="1" ht="31.5" x14ac:dyDescent="0.25">
      <c r="B1087" s="208" t="s">
        <v>1229</v>
      </c>
      <c r="C1087" s="85" t="s">
        <v>147</v>
      </c>
      <c r="D1087" s="20" t="s">
        <v>147</v>
      </c>
      <c r="E1087" s="162" t="s">
        <v>1230</v>
      </c>
      <c r="F1087" s="19"/>
      <c r="G1087" s="254">
        <f t="shared" ref="G1087:O1087" si="396">G1088+G1089+G1090</f>
        <v>33</v>
      </c>
      <c r="H1087" s="254">
        <f t="shared" si="396"/>
        <v>0</v>
      </c>
      <c r="I1087" s="254">
        <f t="shared" si="396"/>
        <v>33</v>
      </c>
      <c r="J1087" s="254">
        <f t="shared" si="396"/>
        <v>33</v>
      </c>
      <c r="K1087" s="254">
        <f t="shared" si="396"/>
        <v>0</v>
      </c>
      <c r="L1087" s="254">
        <f t="shared" si="396"/>
        <v>33</v>
      </c>
      <c r="M1087" s="254">
        <f t="shared" si="396"/>
        <v>33</v>
      </c>
      <c r="N1087" s="254">
        <f t="shared" si="396"/>
        <v>0</v>
      </c>
      <c r="O1087" s="254">
        <f t="shared" si="396"/>
        <v>33</v>
      </c>
    </row>
    <row r="1088" spans="2:15" s="32" customFormat="1" ht="31.5" hidden="1" x14ac:dyDescent="0.25">
      <c r="B1088" s="208" t="s">
        <v>755</v>
      </c>
      <c r="C1088" s="85" t="s">
        <v>147</v>
      </c>
      <c r="D1088" s="20" t="s">
        <v>147</v>
      </c>
      <c r="E1088" s="162" t="s">
        <v>1231</v>
      </c>
      <c r="F1088" s="20" t="s">
        <v>111</v>
      </c>
      <c r="G1088" s="254"/>
      <c r="H1088" s="254"/>
      <c r="I1088" s="254"/>
      <c r="J1088" s="254"/>
      <c r="K1088" s="254"/>
      <c r="L1088" s="254"/>
      <c r="M1088" s="254"/>
      <c r="N1088" s="254"/>
      <c r="O1088" s="254"/>
    </row>
    <row r="1089" spans="2:15" s="32" customFormat="1" ht="15.75" x14ac:dyDescent="0.25">
      <c r="B1089" s="208" t="s">
        <v>1232</v>
      </c>
      <c r="C1089" s="85" t="s">
        <v>147</v>
      </c>
      <c r="D1089" s="20" t="s">
        <v>147</v>
      </c>
      <c r="E1089" s="162" t="s">
        <v>1233</v>
      </c>
      <c r="F1089" s="20" t="s">
        <v>30</v>
      </c>
      <c r="G1089" s="254">
        <v>33</v>
      </c>
      <c r="H1089" s="254"/>
      <c r="I1089" s="254">
        <f>G1089+H1089</f>
        <v>33</v>
      </c>
      <c r="J1089" s="254">
        <v>33</v>
      </c>
      <c r="K1089" s="254"/>
      <c r="L1089" s="254">
        <f>J1089+K1089</f>
        <v>33</v>
      </c>
      <c r="M1089" s="254">
        <v>33</v>
      </c>
      <c r="N1089" s="254"/>
      <c r="O1089" s="254">
        <f>M1089+N1089</f>
        <v>33</v>
      </c>
    </row>
    <row r="1090" spans="2:15" s="32" customFormat="1" ht="31.5" x14ac:dyDescent="0.25">
      <c r="B1090" s="208" t="s">
        <v>776</v>
      </c>
      <c r="C1090" s="85" t="s">
        <v>147</v>
      </c>
      <c r="D1090" s="20" t="s">
        <v>147</v>
      </c>
      <c r="E1090" s="162" t="s">
        <v>1233</v>
      </c>
      <c r="F1090" s="20" t="s">
        <v>111</v>
      </c>
      <c r="G1090" s="254"/>
      <c r="H1090" s="254"/>
      <c r="I1090" s="254"/>
      <c r="J1090" s="254"/>
      <c r="K1090" s="254"/>
      <c r="L1090" s="254"/>
      <c r="M1090" s="254"/>
      <c r="N1090" s="254"/>
      <c r="O1090" s="254"/>
    </row>
    <row r="1091" spans="2:15" s="32" customFormat="1" ht="36" customHeight="1" x14ac:dyDescent="0.25">
      <c r="B1091" s="315" t="s">
        <v>2115</v>
      </c>
      <c r="C1091" s="56" t="s">
        <v>147</v>
      </c>
      <c r="D1091" s="56" t="s">
        <v>147</v>
      </c>
      <c r="E1091" s="125" t="s">
        <v>1234</v>
      </c>
      <c r="F1091" s="28"/>
      <c r="G1091" s="254">
        <f t="shared" ref="G1091:O1091" si="397">G1092+G1093+G1094+G1095+G1096</f>
        <v>39526</v>
      </c>
      <c r="H1091" s="254">
        <f t="shared" si="397"/>
        <v>0</v>
      </c>
      <c r="I1091" s="254">
        <f t="shared" si="397"/>
        <v>39526</v>
      </c>
      <c r="J1091" s="254">
        <f t="shared" si="397"/>
        <v>37272</v>
      </c>
      <c r="K1091" s="254">
        <f t="shared" si="397"/>
        <v>0</v>
      </c>
      <c r="L1091" s="254">
        <f t="shared" si="397"/>
        <v>37272</v>
      </c>
      <c r="M1091" s="254">
        <f t="shared" si="397"/>
        <v>38538</v>
      </c>
      <c r="N1091" s="254">
        <f t="shared" si="397"/>
        <v>0</v>
      </c>
      <c r="O1091" s="254">
        <f t="shared" si="397"/>
        <v>38538</v>
      </c>
    </row>
    <row r="1092" spans="2:15" s="32" customFormat="1" ht="33.75" hidden="1" customHeight="1" x14ac:dyDescent="0.25">
      <c r="B1092" s="208" t="s">
        <v>1221</v>
      </c>
      <c r="C1092" s="56" t="s">
        <v>147</v>
      </c>
      <c r="D1092" s="56" t="s">
        <v>147</v>
      </c>
      <c r="E1092" s="125" t="s">
        <v>1235</v>
      </c>
      <c r="F1092" s="28">
        <v>200</v>
      </c>
      <c r="G1092" s="254"/>
      <c r="H1092" s="254"/>
      <c r="I1092" s="254"/>
      <c r="J1092" s="254"/>
      <c r="K1092" s="254"/>
      <c r="L1092" s="254"/>
      <c r="M1092" s="254"/>
      <c r="N1092" s="254"/>
      <c r="O1092" s="254"/>
    </row>
    <row r="1093" spans="2:15" s="32" customFormat="1" ht="52.5" hidden="1" customHeight="1" x14ac:dyDescent="0.25">
      <c r="B1093" s="208" t="s">
        <v>1424</v>
      </c>
      <c r="C1093" s="56" t="s">
        <v>147</v>
      </c>
      <c r="D1093" s="56" t="s">
        <v>147</v>
      </c>
      <c r="E1093" s="125" t="s">
        <v>1235</v>
      </c>
      <c r="F1093" s="28">
        <v>600</v>
      </c>
      <c r="G1093" s="254"/>
      <c r="H1093" s="254"/>
      <c r="I1093" s="254"/>
      <c r="J1093" s="254"/>
      <c r="K1093" s="254"/>
      <c r="L1093" s="254"/>
      <c r="M1093" s="254"/>
      <c r="N1093" s="254"/>
      <c r="O1093" s="254"/>
    </row>
    <row r="1094" spans="2:15" s="32" customFormat="1" ht="51.75" customHeight="1" x14ac:dyDescent="0.25">
      <c r="B1094" s="208" t="s">
        <v>755</v>
      </c>
      <c r="C1094" s="56" t="s">
        <v>147</v>
      </c>
      <c r="D1094" s="56" t="s">
        <v>147</v>
      </c>
      <c r="E1094" s="137" t="s">
        <v>1236</v>
      </c>
      <c r="F1094" s="56" t="s">
        <v>111</v>
      </c>
      <c r="G1094" s="254">
        <v>33899</v>
      </c>
      <c r="H1094" s="254"/>
      <c r="I1094" s="254">
        <f>G1094+H1094</f>
        <v>33899</v>
      </c>
      <c r="J1094" s="254">
        <v>31645</v>
      </c>
      <c r="K1094" s="254"/>
      <c r="L1094" s="254">
        <f>J1094+K1094</f>
        <v>31645</v>
      </c>
      <c r="M1094" s="254">
        <v>32911</v>
      </c>
      <c r="N1094" s="254"/>
      <c r="O1094" s="254">
        <f>M1094+N1094</f>
        <v>32911</v>
      </c>
    </row>
    <row r="1095" spans="2:15" s="32" customFormat="1" ht="15.75" x14ac:dyDescent="0.25">
      <c r="B1095" s="208" t="s">
        <v>1232</v>
      </c>
      <c r="C1095" s="56" t="s">
        <v>147</v>
      </c>
      <c r="D1095" s="56" t="s">
        <v>147</v>
      </c>
      <c r="E1095" s="137" t="s">
        <v>1237</v>
      </c>
      <c r="F1095" s="56" t="s">
        <v>30</v>
      </c>
      <c r="G1095" s="254">
        <v>3656</v>
      </c>
      <c r="H1095" s="254"/>
      <c r="I1095" s="254">
        <f>G1095+H1095</f>
        <v>3656</v>
      </c>
      <c r="J1095" s="254">
        <v>3656</v>
      </c>
      <c r="K1095" s="254"/>
      <c r="L1095" s="254">
        <f>J1095+K1095</f>
        <v>3656</v>
      </c>
      <c r="M1095" s="254">
        <v>3656</v>
      </c>
      <c r="N1095" s="254"/>
      <c r="O1095" s="254">
        <f>M1095+N1095</f>
        <v>3656</v>
      </c>
    </row>
    <row r="1096" spans="2:15" s="32" customFormat="1" ht="31.5" x14ac:dyDescent="0.25">
      <c r="B1096" s="208" t="s">
        <v>776</v>
      </c>
      <c r="C1096" s="56" t="s">
        <v>147</v>
      </c>
      <c r="D1096" s="56" t="s">
        <v>147</v>
      </c>
      <c r="E1096" s="137" t="s">
        <v>1237</v>
      </c>
      <c r="F1096" s="56" t="s">
        <v>111</v>
      </c>
      <c r="G1096" s="254">
        <v>1971</v>
      </c>
      <c r="H1096" s="254"/>
      <c r="I1096" s="254">
        <f>G1096+H1096</f>
        <v>1971</v>
      </c>
      <c r="J1096" s="254">
        <v>1971</v>
      </c>
      <c r="K1096" s="254"/>
      <c r="L1096" s="254">
        <f>J1096+K1096</f>
        <v>1971</v>
      </c>
      <c r="M1096" s="254">
        <v>1971</v>
      </c>
      <c r="N1096" s="254"/>
      <c r="O1096" s="254">
        <f>M1096+N1096</f>
        <v>1971</v>
      </c>
    </row>
    <row r="1097" spans="2:15" s="32" customFormat="1" ht="39" customHeight="1" x14ac:dyDescent="0.25">
      <c r="B1097" s="315" t="s">
        <v>2196</v>
      </c>
      <c r="C1097" s="56" t="s">
        <v>147</v>
      </c>
      <c r="D1097" s="56" t="s">
        <v>147</v>
      </c>
      <c r="E1097" s="137" t="s">
        <v>1238</v>
      </c>
      <c r="F1097" s="55"/>
      <c r="G1097" s="254">
        <f t="shared" ref="G1097:O1097" si="398">G1098</f>
        <v>4718</v>
      </c>
      <c r="H1097" s="254">
        <f t="shared" si="398"/>
        <v>0</v>
      </c>
      <c r="I1097" s="254">
        <f t="shared" si="398"/>
        <v>4718</v>
      </c>
      <c r="J1097" s="254">
        <f t="shared" si="398"/>
        <v>4718</v>
      </c>
      <c r="K1097" s="254">
        <f t="shared" si="398"/>
        <v>0</v>
      </c>
      <c r="L1097" s="254">
        <f t="shared" si="398"/>
        <v>4718</v>
      </c>
      <c r="M1097" s="254">
        <f t="shared" si="398"/>
        <v>4718</v>
      </c>
      <c r="N1097" s="254">
        <f t="shared" si="398"/>
        <v>0</v>
      </c>
      <c r="O1097" s="254">
        <f t="shared" si="398"/>
        <v>4718</v>
      </c>
    </row>
    <row r="1098" spans="2:15" s="32" customFormat="1" ht="23.25" customHeight="1" x14ac:dyDescent="0.25">
      <c r="B1098" s="208" t="s">
        <v>1232</v>
      </c>
      <c r="C1098" s="56" t="s">
        <v>147</v>
      </c>
      <c r="D1098" s="56" t="s">
        <v>147</v>
      </c>
      <c r="E1098" s="137" t="s">
        <v>1239</v>
      </c>
      <c r="F1098" s="56" t="s">
        <v>30</v>
      </c>
      <c r="G1098" s="254">
        <v>4718</v>
      </c>
      <c r="H1098" s="254"/>
      <c r="I1098" s="254">
        <f>G1098+H1098</f>
        <v>4718</v>
      </c>
      <c r="J1098" s="254">
        <v>4718</v>
      </c>
      <c r="K1098" s="254"/>
      <c r="L1098" s="254">
        <f>J1098+K1098</f>
        <v>4718</v>
      </c>
      <c r="M1098" s="254">
        <v>4718</v>
      </c>
      <c r="N1098" s="254"/>
      <c r="O1098" s="254">
        <f>M1098+N1098</f>
        <v>4718</v>
      </c>
    </row>
    <row r="1099" spans="2:15" s="32" customFormat="1" ht="15.75" hidden="1" x14ac:dyDescent="0.25">
      <c r="B1099" s="208"/>
      <c r="C1099" s="56"/>
      <c r="D1099" s="56"/>
      <c r="E1099" s="137"/>
      <c r="F1099" s="56"/>
      <c r="G1099" s="254"/>
      <c r="H1099" s="254"/>
      <c r="I1099" s="254"/>
      <c r="J1099" s="254"/>
      <c r="K1099" s="254"/>
      <c r="L1099" s="254"/>
      <c r="M1099" s="254"/>
      <c r="N1099" s="254"/>
      <c r="O1099" s="254"/>
    </row>
    <row r="1100" spans="2:15" s="32" customFormat="1" ht="36" customHeight="1" x14ac:dyDescent="0.25">
      <c r="B1100" s="315" t="s">
        <v>2116</v>
      </c>
      <c r="C1100" s="56" t="s">
        <v>147</v>
      </c>
      <c r="D1100" s="56" t="s">
        <v>147</v>
      </c>
      <c r="E1100" s="137" t="s">
        <v>1240</v>
      </c>
      <c r="F1100" s="55"/>
      <c r="G1100" s="254">
        <f t="shared" ref="G1100:O1100" si="399">G1101</f>
        <v>864</v>
      </c>
      <c r="H1100" s="254">
        <f t="shared" si="399"/>
        <v>0</v>
      </c>
      <c r="I1100" s="254">
        <f t="shared" si="399"/>
        <v>864</v>
      </c>
      <c r="J1100" s="254">
        <f t="shared" si="399"/>
        <v>864</v>
      </c>
      <c r="K1100" s="254">
        <f t="shared" si="399"/>
        <v>0</v>
      </c>
      <c r="L1100" s="254">
        <f t="shared" si="399"/>
        <v>864</v>
      </c>
      <c r="M1100" s="254">
        <f t="shared" si="399"/>
        <v>864</v>
      </c>
      <c r="N1100" s="254">
        <f t="shared" si="399"/>
        <v>0</v>
      </c>
      <c r="O1100" s="254">
        <f t="shared" si="399"/>
        <v>864</v>
      </c>
    </row>
    <row r="1101" spans="2:15" s="32" customFormat="1" ht="34.5" customHeight="1" x14ac:dyDescent="0.25">
      <c r="B1101" s="208" t="s">
        <v>776</v>
      </c>
      <c r="C1101" s="56" t="s">
        <v>147</v>
      </c>
      <c r="D1101" s="56" t="s">
        <v>147</v>
      </c>
      <c r="E1101" s="137" t="s">
        <v>1241</v>
      </c>
      <c r="F1101" s="56" t="s">
        <v>111</v>
      </c>
      <c r="G1101" s="254">
        <v>864</v>
      </c>
      <c r="H1101" s="254"/>
      <c r="I1101" s="254">
        <f>G1101+H1101</f>
        <v>864</v>
      </c>
      <c r="J1101" s="254">
        <v>864</v>
      </c>
      <c r="K1101" s="254"/>
      <c r="L1101" s="254">
        <f>J1101+K1101</f>
        <v>864</v>
      </c>
      <c r="M1101" s="254">
        <v>864</v>
      </c>
      <c r="N1101" s="254"/>
      <c r="O1101" s="254">
        <f>M1101+N1101</f>
        <v>864</v>
      </c>
    </row>
    <row r="1102" spans="2:15" s="32" customFormat="1" ht="45" customHeight="1" x14ac:dyDescent="0.25">
      <c r="B1102" s="208" t="s">
        <v>2238</v>
      </c>
      <c r="C1102" s="56" t="s">
        <v>147</v>
      </c>
      <c r="D1102" s="56" t="s">
        <v>147</v>
      </c>
      <c r="E1102" s="137" t="s">
        <v>2087</v>
      </c>
      <c r="F1102" s="56"/>
      <c r="G1102" s="254">
        <f t="shared" ref="G1102:O1102" si="400">G1103+G1104</f>
        <v>195</v>
      </c>
      <c r="H1102" s="254">
        <f t="shared" si="400"/>
        <v>0</v>
      </c>
      <c r="I1102" s="254">
        <f t="shared" si="400"/>
        <v>195</v>
      </c>
      <c r="J1102" s="254">
        <f t="shared" si="400"/>
        <v>195</v>
      </c>
      <c r="K1102" s="254">
        <f t="shared" si="400"/>
        <v>0</v>
      </c>
      <c r="L1102" s="254">
        <f t="shared" si="400"/>
        <v>195</v>
      </c>
      <c r="M1102" s="254">
        <f t="shared" si="400"/>
        <v>195</v>
      </c>
      <c r="N1102" s="254">
        <f t="shared" si="400"/>
        <v>0</v>
      </c>
      <c r="O1102" s="254">
        <f t="shared" si="400"/>
        <v>195</v>
      </c>
    </row>
    <row r="1103" spans="2:15" s="32" customFormat="1" ht="24" customHeight="1" x14ac:dyDescent="0.25">
      <c r="B1103" s="208" t="s">
        <v>2086</v>
      </c>
      <c r="C1103" s="56" t="s">
        <v>147</v>
      </c>
      <c r="D1103" s="56" t="s">
        <v>147</v>
      </c>
      <c r="E1103" s="137" t="s">
        <v>2088</v>
      </c>
      <c r="F1103" s="56" t="s">
        <v>30</v>
      </c>
      <c r="G1103" s="254">
        <v>95</v>
      </c>
      <c r="H1103" s="254"/>
      <c r="I1103" s="254">
        <f>G1103+H1103</f>
        <v>95</v>
      </c>
      <c r="J1103" s="254">
        <v>95</v>
      </c>
      <c r="K1103" s="254"/>
      <c r="L1103" s="254">
        <f>J1103+K1103</f>
        <v>95</v>
      </c>
      <c r="M1103" s="254">
        <v>95</v>
      </c>
      <c r="N1103" s="254"/>
      <c r="O1103" s="254">
        <f>M1103+N1103</f>
        <v>95</v>
      </c>
    </row>
    <row r="1104" spans="2:15" s="32" customFormat="1" ht="32.25" thickBot="1" x14ac:dyDescent="0.3">
      <c r="B1104" s="208" t="s">
        <v>776</v>
      </c>
      <c r="C1104" s="56" t="s">
        <v>147</v>
      </c>
      <c r="D1104" s="56" t="s">
        <v>147</v>
      </c>
      <c r="E1104" s="137" t="s">
        <v>2088</v>
      </c>
      <c r="F1104" s="56" t="s">
        <v>111</v>
      </c>
      <c r="G1104" s="254">
        <v>100</v>
      </c>
      <c r="H1104" s="254"/>
      <c r="I1104" s="254">
        <f>G1104+H1104</f>
        <v>100</v>
      </c>
      <c r="J1104" s="254">
        <v>100</v>
      </c>
      <c r="K1104" s="254"/>
      <c r="L1104" s="254">
        <f>J1104+K1104</f>
        <v>100</v>
      </c>
      <c r="M1104" s="254">
        <v>100</v>
      </c>
      <c r="N1104" s="254"/>
      <c r="O1104" s="254">
        <f>M1104+N1104</f>
        <v>100</v>
      </c>
    </row>
    <row r="1105" spans="2:15" s="32" customFormat="1" ht="16.5" hidden="1" thickBot="1" x14ac:dyDescent="0.3">
      <c r="B1105" s="189" t="s">
        <v>11</v>
      </c>
      <c r="C1105" s="56" t="s">
        <v>147</v>
      </c>
      <c r="D1105" s="56" t="s">
        <v>147</v>
      </c>
      <c r="E1105" s="136">
        <v>99</v>
      </c>
      <c r="F1105" s="55"/>
      <c r="G1105" s="254"/>
      <c r="H1105" s="254"/>
      <c r="I1105" s="254"/>
      <c r="J1105" s="254"/>
      <c r="K1105" s="254"/>
      <c r="L1105" s="254"/>
      <c r="M1105" s="254"/>
      <c r="N1105" s="254"/>
      <c r="O1105" s="254"/>
    </row>
    <row r="1106" spans="2:15" s="32" customFormat="1" ht="16.5" hidden="1" thickBot="1" x14ac:dyDescent="0.3">
      <c r="B1106" s="189" t="s">
        <v>190</v>
      </c>
      <c r="C1106" s="56" t="s">
        <v>147</v>
      </c>
      <c r="D1106" s="56" t="s">
        <v>147</v>
      </c>
      <c r="E1106" s="137" t="s">
        <v>23</v>
      </c>
      <c r="F1106" s="55"/>
      <c r="G1106" s="254"/>
      <c r="H1106" s="254"/>
      <c r="I1106" s="254"/>
      <c r="J1106" s="254"/>
      <c r="K1106" s="254"/>
      <c r="L1106" s="254"/>
      <c r="M1106" s="254"/>
      <c r="N1106" s="254"/>
      <c r="O1106" s="254"/>
    </row>
    <row r="1107" spans="2:15" s="32" customFormat="1" ht="63.75" hidden="1" thickBot="1" x14ac:dyDescent="0.3">
      <c r="B1107" s="189" t="s">
        <v>120</v>
      </c>
      <c r="C1107" s="56" t="s">
        <v>147</v>
      </c>
      <c r="D1107" s="56" t="s">
        <v>147</v>
      </c>
      <c r="E1107" s="137" t="s">
        <v>29</v>
      </c>
      <c r="F1107" s="56" t="s">
        <v>19</v>
      </c>
      <c r="G1107" s="254"/>
      <c r="H1107" s="254"/>
      <c r="I1107" s="254"/>
      <c r="J1107" s="254"/>
      <c r="K1107" s="254"/>
      <c r="L1107" s="254"/>
      <c r="M1107" s="254"/>
      <c r="N1107" s="254"/>
      <c r="O1107" s="254"/>
    </row>
    <row r="1108" spans="2:15" ht="20.25" customHeight="1" thickBot="1" x14ac:dyDescent="0.3">
      <c r="B1108" s="284" t="s">
        <v>1242</v>
      </c>
      <c r="C1108" s="13" t="s">
        <v>637</v>
      </c>
      <c r="D1108" s="15" t="s">
        <v>665</v>
      </c>
      <c r="E1108" s="14"/>
      <c r="F1108" s="16"/>
      <c r="G1108" s="251">
        <f t="shared" ref="G1108:O1110" si="401">G1109</f>
        <v>11891</v>
      </c>
      <c r="H1108" s="251">
        <f t="shared" si="401"/>
        <v>0</v>
      </c>
      <c r="I1108" s="251">
        <f t="shared" si="401"/>
        <v>11891</v>
      </c>
      <c r="J1108" s="251">
        <f t="shared" si="401"/>
        <v>11891</v>
      </c>
      <c r="K1108" s="251">
        <f t="shared" si="401"/>
        <v>0</v>
      </c>
      <c r="L1108" s="251">
        <f t="shared" si="401"/>
        <v>11891</v>
      </c>
      <c r="M1108" s="251">
        <f t="shared" si="401"/>
        <v>11891</v>
      </c>
      <c r="N1108" s="251">
        <f t="shared" si="401"/>
        <v>0</v>
      </c>
      <c r="O1108" s="251">
        <f t="shared" si="401"/>
        <v>11891</v>
      </c>
    </row>
    <row r="1109" spans="2:15" ht="31.5" x14ac:dyDescent="0.25">
      <c r="B1109" s="206" t="s">
        <v>1131</v>
      </c>
      <c r="C1109" s="49" t="s">
        <v>147</v>
      </c>
      <c r="D1109" s="7" t="s">
        <v>66</v>
      </c>
      <c r="E1109" s="125" t="s">
        <v>1243</v>
      </c>
      <c r="F1109" s="28"/>
      <c r="G1109" s="254">
        <f t="shared" si="401"/>
        <v>11891</v>
      </c>
      <c r="H1109" s="254">
        <f t="shared" si="401"/>
        <v>0</v>
      </c>
      <c r="I1109" s="254">
        <f t="shared" si="401"/>
        <v>11891</v>
      </c>
      <c r="J1109" s="254">
        <f t="shared" si="401"/>
        <v>11891</v>
      </c>
      <c r="K1109" s="254">
        <f t="shared" si="401"/>
        <v>0</v>
      </c>
      <c r="L1109" s="254">
        <f t="shared" si="401"/>
        <v>11891</v>
      </c>
      <c r="M1109" s="254">
        <f t="shared" si="401"/>
        <v>11891</v>
      </c>
      <c r="N1109" s="254">
        <f t="shared" si="401"/>
        <v>0</v>
      </c>
      <c r="O1109" s="254">
        <f t="shared" si="401"/>
        <v>11891</v>
      </c>
    </row>
    <row r="1110" spans="2:15" ht="15.75" x14ac:dyDescent="0.25">
      <c r="B1110" s="206" t="s">
        <v>1244</v>
      </c>
      <c r="C1110" s="49" t="s">
        <v>147</v>
      </c>
      <c r="D1110" s="7" t="s">
        <v>66</v>
      </c>
      <c r="E1110" s="125" t="s">
        <v>1245</v>
      </c>
      <c r="F1110" s="28"/>
      <c r="G1110" s="254">
        <f t="shared" si="401"/>
        <v>11891</v>
      </c>
      <c r="H1110" s="254">
        <f t="shared" si="401"/>
        <v>0</v>
      </c>
      <c r="I1110" s="254">
        <f t="shared" si="401"/>
        <v>11891</v>
      </c>
      <c r="J1110" s="254">
        <f t="shared" si="401"/>
        <v>11891</v>
      </c>
      <c r="K1110" s="254">
        <f t="shared" si="401"/>
        <v>0</v>
      </c>
      <c r="L1110" s="254">
        <f t="shared" si="401"/>
        <v>11891</v>
      </c>
      <c r="M1110" s="254">
        <f t="shared" si="401"/>
        <v>11891</v>
      </c>
      <c r="N1110" s="254">
        <f t="shared" si="401"/>
        <v>0</v>
      </c>
      <c r="O1110" s="254">
        <f t="shared" si="401"/>
        <v>11891</v>
      </c>
    </row>
    <row r="1111" spans="2:15" ht="15.75" x14ac:dyDescent="0.25">
      <c r="B1111" s="206" t="s">
        <v>1246</v>
      </c>
      <c r="C1111" s="49" t="s">
        <v>147</v>
      </c>
      <c r="D1111" s="7" t="s">
        <v>66</v>
      </c>
      <c r="E1111" s="125" t="s">
        <v>1247</v>
      </c>
      <c r="F1111" s="28"/>
      <c r="G1111" s="254">
        <f t="shared" ref="G1111:O1111" si="402">G1112+G1113</f>
        <v>11891</v>
      </c>
      <c r="H1111" s="254">
        <f t="shared" si="402"/>
        <v>0</v>
      </c>
      <c r="I1111" s="254">
        <f t="shared" si="402"/>
        <v>11891</v>
      </c>
      <c r="J1111" s="254">
        <f t="shared" si="402"/>
        <v>11891</v>
      </c>
      <c r="K1111" s="254">
        <f t="shared" si="402"/>
        <v>0</v>
      </c>
      <c r="L1111" s="254">
        <f t="shared" si="402"/>
        <v>11891</v>
      </c>
      <c r="M1111" s="254">
        <f t="shared" si="402"/>
        <v>11891</v>
      </c>
      <c r="N1111" s="254">
        <f t="shared" si="402"/>
        <v>0</v>
      </c>
      <c r="O1111" s="254">
        <f t="shared" si="402"/>
        <v>11891</v>
      </c>
    </row>
    <row r="1112" spans="2:15" ht="15.75" x14ac:dyDescent="0.25">
      <c r="B1112" s="206" t="s">
        <v>1151</v>
      </c>
      <c r="C1112" s="49" t="s">
        <v>147</v>
      </c>
      <c r="D1112" s="7" t="s">
        <v>66</v>
      </c>
      <c r="E1112" s="125" t="s">
        <v>1248</v>
      </c>
      <c r="F1112" s="29" t="s">
        <v>188</v>
      </c>
      <c r="G1112" s="254">
        <v>10991</v>
      </c>
      <c r="H1112" s="254"/>
      <c r="I1112" s="254">
        <f>G1112+H1112</f>
        <v>10991</v>
      </c>
      <c r="J1112" s="254">
        <v>10991</v>
      </c>
      <c r="K1112" s="254"/>
      <c r="L1112" s="254">
        <f>J1112+K1112</f>
        <v>10991</v>
      </c>
      <c r="M1112" s="254">
        <v>10991</v>
      </c>
      <c r="N1112" s="254"/>
      <c r="O1112" s="254">
        <f>M1112+N1112</f>
        <v>10991</v>
      </c>
    </row>
    <row r="1113" spans="2:15" ht="31.5" customHeight="1" thickBot="1" x14ac:dyDescent="0.3">
      <c r="B1113" s="206" t="s">
        <v>140</v>
      </c>
      <c r="C1113" s="49" t="s">
        <v>147</v>
      </c>
      <c r="D1113" s="7" t="s">
        <v>66</v>
      </c>
      <c r="E1113" s="125" t="s">
        <v>1249</v>
      </c>
      <c r="F1113" s="29" t="s">
        <v>30</v>
      </c>
      <c r="G1113" s="254">
        <v>900</v>
      </c>
      <c r="H1113" s="254"/>
      <c r="I1113" s="254">
        <f>G1113+H1113</f>
        <v>900</v>
      </c>
      <c r="J1113" s="254">
        <v>900</v>
      </c>
      <c r="K1113" s="254"/>
      <c r="L1113" s="254">
        <f>J1113+K1113</f>
        <v>900</v>
      </c>
      <c r="M1113" s="254">
        <v>900</v>
      </c>
      <c r="N1113" s="254"/>
      <c r="O1113" s="254">
        <f>M1113+N1113</f>
        <v>900</v>
      </c>
    </row>
    <row r="1114" spans="2:15" ht="22.5" customHeight="1" thickBot="1" x14ac:dyDescent="0.3">
      <c r="B1114" s="316" t="s">
        <v>1250</v>
      </c>
      <c r="C1114" s="13" t="s">
        <v>637</v>
      </c>
      <c r="D1114" s="31" t="s">
        <v>81</v>
      </c>
      <c r="E1114" s="95"/>
      <c r="F1114" s="95"/>
      <c r="G1114" s="251">
        <f t="shared" ref="G1114:O1114" si="403">G1115+G1123+G1151+G1155+G1159</f>
        <v>147843</v>
      </c>
      <c r="H1114" s="251">
        <f t="shared" si="403"/>
        <v>0</v>
      </c>
      <c r="I1114" s="251">
        <f t="shared" si="403"/>
        <v>147843</v>
      </c>
      <c r="J1114" s="251">
        <f t="shared" si="403"/>
        <v>150663</v>
      </c>
      <c r="K1114" s="251">
        <f t="shared" si="403"/>
        <v>-2070</v>
      </c>
      <c r="L1114" s="251">
        <f t="shared" si="403"/>
        <v>148593</v>
      </c>
      <c r="M1114" s="251">
        <f t="shared" si="403"/>
        <v>153119</v>
      </c>
      <c r="N1114" s="251">
        <f t="shared" si="403"/>
        <v>-2087</v>
      </c>
      <c r="O1114" s="251">
        <f t="shared" si="403"/>
        <v>151032</v>
      </c>
    </row>
    <row r="1115" spans="2:15" ht="29.25" customHeight="1" x14ac:dyDescent="0.25">
      <c r="B1115" s="288" t="s">
        <v>2239</v>
      </c>
      <c r="C1115" s="49" t="s">
        <v>147</v>
      </c>
      <c r="D1115" s="7" t="s">
        <v>81</v>
      </c>
      <c r="E1115" s="125" t="s">
        <v>12</v>
      </c>
      <c r="F1115" s="6"/>
      <c r="G1115" s="254">
        <f t="shared" ref="G1115:O1115" si="404">G1116+G1120</f>
        <v>737</v>
      </c>
      <c r="H1115" s="254">
        <f t="shared" si="404"/>
        <v>0</v>
      </c>
      <c r="I1115" s="254">
        <f t="shared" si="404"/>
        <v>737</v>
      </c>
      <c r="J1115" s="254">
        <f t="shared" si="404"/>
        <v>737</v>
      </c>
      <c r="K1115" s="254">
        <f t="shared" si="404"/>
        <v>0</v>
      </c>
      <c r="L1115" s="254">
        <f t="shared" si="404"/>
        <v>737</v>
      </c>
      <c r="M1115" s="254">
        <f t="shared" si="404"/>
        <v>737</v>
      </c>
      <c r="N1115" s="254">
        <f t="shared" si="404"/>
        <v>0</v>
      </c>
      <c r="O1115" s="254">
        <f t="shared" si="404"/>
        <v>737</v>
      </c>
    </row>
    <row r="1116" spans="2:15" ht="28.5" customHeight="1" x14ac:dyDescent="0.25">
      <c r="B1116" s="206" t="s">
        <v>2126</v>
      </c>
      <c r="C1116" s="49" t="s">
        <v>147</v>
      </c>
      <c r="D1116" s="7" t="s">
        <v>81</v>
      </c>
      <c r="E1116" s="125" t="s">
        <v>1251</v>
      </c>
      <c r="F1116" s="6"/>
      <c r="G1116" s="254">
        <f t="shared" ref="G1116:O1116" si="405">G1117</f>
        <v>164</v>
      </c>
      <c r="H1116" s="254">
        <f t="shared" si="405"/>
        <v>0</v>
      </c>
      <c r="I1116" s="254">
        <f t="shared" si="405"/>
        <v>164</v>
      </c>
      <c r="J1116" s="254">
        <f t="shared" si="405"/>
        <v>164</v>
      </c>
      <c r="K1116" s="254">
        <f t="shared" si="405"/>
        <v>0</v>
      </c>
      <c r="L1116" s="254">
        <f t="shared" si="405"/>
        <v>164</v>
      </c>
      <c r="M1116" s="254">
        <f t="shared" si="405"/>
        <v>164</v>
      </c>
      <c r="N1116" s="254">
        <f t="shared" si="405"/>
        <v>0</v>
      </c>
      <c r="O1116" s="254">
        <f t="shared" si="405"/>
        <v>164</v>
      </c>
    </row>
    <row r="1117" spans="2:15" ht="31.5" x14ac:dyDescent="0.25">
      <c r="B1117" s="189" t="s">
        <v>1252</v>
      </c>
      <c r="C1117" s="49" t="s">
        <v>147</v>
      </c>
      <c r="D1117" s="7" t="s">
        <v>81</v>
      </c>
      <c r="E1117" s="125" t="s">
        <v>1253</v>
      </c>
      <c r="F1117" s="6"/>
      <c r="G1117" s="254">
        <f t="shared" ref="G1117:O1117" si="406">G1118+G1119</f>
        <v>164</v>
      </c>
      <c r="H1117" s="254">
        <f t="shared" si="406"/>
        <v>0</v>
      </c>
      <c r="I1117" s="254">
        <f t="shared" si="406"/>
        <v>164</v>
      </c>
      <c r="J1117" s="254">
        <f t="shared" si="406"/>
        <v>164</v>
      </c>
      <c r="K1117" s="254">
        <f t="shared" si="406"/>
        <v>0</v>
      </c>
      <c r="L1117" s="254">
        <f t="shared" si="406"/>
        <v>164</v>
      </c>
      <c r="M1117" s="254">
        <f t="shared" si="406"/>
        <v>164</v>
      </c>
      <c r="N1117" s="254">
        <f t="shared" si="406"/>
        <v>0</v>
      </c>
      <c r="O1117" s="254">
        <f t="shared" si="406"/>
        <v>164</v>
      </c>
    </row>
    <row r="1118" spans="2:15" ht="47.25" x14ac:dyDescent="0.25">
      <c r="B1118" s="206" t="s">
        <v>2255</v>
      </c>
      <c r="C1118" s="49" t="s">
        <v>147</v>
      </c>
      <c r="D1118" s="7" t="s">
        <v>81</v>
      </c>
      <c r="E1118" s="125" t="s">
        <v>1254</v>
      </c>
      <c r="F1118" s="7" t="s">
        <v>30</v>
      </c>
      <c r="G1118" s="254">
        <v>100</v>
      </c>
      <c r="H1118" s="254"/>
      <c r="I1118" s="254">
        <f>G1118+H1118</f>
        <v>100</v>
      </c>
      <c r="J1118" s="254">
        <v>100</v>
      </c>
      <c r="K1118" s="254"/>
      <c r="L1118" s="254">
        <f>J1118+K1118</f>
        <v>100</v>
      </c>
      <c r="M1118" s="254">
        <v>100</v>
      </c>
      <c r="N1118" s="254"/>
      <c r="O1118" s="254">
        <f>M1118+N1118</f>
        <v>100</v>
      </c>
    </row>
    <row r="1119" spans="2:15" s="33" customFormat="1" ht="47.25" x14ac:dyDescent="0.25">
      <c r="B1119" s="189" t="s">
        <v>1255</v>
      </c>
      <c r="C1119" s="49" t="s">
        <v>147</v>
      </c>
      <c r="D1119" s="7" t="s">
        <v>81</v>
      </c>
      <c r="E1119" s="125" t="s">
        <v>1254</v>
      </c>
      <c r="F1119" s="29" t="s">
        <v>111</v>
      </c>
      <c r="G1119" s="254">
        <v>64</v>
      </c>
      <c r="H1119" s="254"/>
      <c r="I1119" s="254">
        <f>G1119+H1119</f>
        <v>64</v>
      </c>
      <c r="J1119" s="254">
        <v>64</v>
      </c>
      <c r="K1119" s="254"/>
      <c r="L1119" s="254">
        <f>J1119+K1119</f>
        <v>64</v>
      </c>
      <c r="M1119" s="254">
        <v>64</v>
      </c>
      <c r="N1119" s="254"/>
      <c r="O1119" s="254">
        <f>M1119+N1119</f>
        <v>64</v>
      </c>
    </row>
    <row r="1120" spans="2:15" s="34" customFormat="1" ht="15.75" x14ac:dyDescent="0.25">
      <c r="B1120" s="206" t="s">
        <v>2127</v>
      </c>
      <c r="C1120" s="49" t="s">
        <v>147</v>
      </c>
      <c r="D1120" s="7" t="s">
        <v>81</v>
      </c>
      <c r="E1120" s="125" t="s">
        <v>272</v>
      </c>
      <c r="F1120" s="28"/>
      <c r="G1120" s="254">
        <f t="shared" ref="G1120:O1121" si="407">G1121</f>
        <v>573</v>
      </c>
      <c r="H1120" s="254">
        <f t="shared" si="407"/>
        <v>0</v>
      </c>
      <c r="I1120" s="254">
        <f t="shared" si="407"/>
        <v>573</v>
      </c>
      <c r="J1120" s="254">
        <f t="shared" si="407"/>
        <v>573</v>
      </c>
      <c r="K1120" s="254">
        <f t="shared" si="407"/>
        <v>0</v>
      </c>
      <c r="L1120" s="254">
        <f t="shared" si="407"/>
        <v>573</v>
      </c>
      <c r="M1120" s="254">
        <f t="shared" si="407"/>
        <v>573</v>
      </c>
      <c r="N1120" s="254">
        <f t="shared" si="407"/>
        <v>0</v>
      </c>
      <c r="O1120" s="254">
        <f t="shared" si="407"/>
        <v>573</v>
      </c>
    </row>
    <row r="1121" spans="2:15" s="34" customFormat="1" ht="30" customHeight="1" x14ac:dyDescent="0.25">
      <c r="B1121" s="206" t="s">
        <v>1256</v>
      </c>
      <c r="C1121" s="49" t="s">
        <v>147</v>
      </c>
      <c r="D1121" s="7" t="s">
        <v>81</v>
      </c>
      <c r="E1121" s="125" t="s">
        <v>1257</v>
      </c>
      <c r="F1121" s="28"/>
      <c r="G1121" s="254">
        <f t="shared" si="407"/>
        <v>573</v>
      </c>
      <c r="H1121" s="254">
        <f t="shared" si="407"/>
        <v>0</v>
      </c>
      <c r="I1121" s="254">
        <f t="shared" si="407"/>
        <v>573</v>
      </c>
      <c r="J1121" s="254">
        <f t="shared" si="407"/>
        <v>573</v>
      </c>
      <c r="K1121" s="254">
        <f t="shared" si="407"/>
        <v>0</v>
      </c>
      <c r="L1121" s="254">
        <f t="shared" si="407"/>
        <v>573</v>
      </c>
      <c r="M1121" s="254">
        <f t="shared" si="407"/>
        <v>573</v>
      </c>
      <c r="N1121" s="254">
        <f t="shared" si="407"/>
        <v>0</v>
      </c>
      <c r="O1121" s="254">
        <f t="shared" si="407"/>
        <v>573</v>
      </c>
    </row>
    <row r="1122" spans="2:15" s="34" customFormat="1" ht="29.25" customHeight="1" x14ac:dyDescent="0.25">
      <c r="B1122" s="189" t="s">
        <v>140</v>
      </c>
      <c r="C1122" s="49" t="s">
        <v>147</v>
      </c>
      <c r="D1122" s="7" t="s">
        <v>81</v>
      </c>
      <c r="E1122" s="125" t="s">
        <v>276</v>
      </c>
      <c r="F1122" s="29" t="s">
        <v>30</v>
      </c>
      <c r="G1122" s="254">
        <v>573</v>
      </c>
      <c r="H1122" s="254"/>
      <c r="I1122" s="254">
        <f>G1122+H1122</f>
        <v>573</v>
      </c>
      <c r="J1122" s="254">
        <v>573</v>
      </c>
      <c r="K1122" s="254"/>
      <c r="L1122" s="254">
        <f>J1122+K1122</f>
        <v>573</v>
      </c>
      <c r="M1122" s="254">
        <v>573</v>
      </c>
      <c r="N1122" s="254"/>
      <c r="O1122" s="254">
        <f>M1122+N1122</f>
        <v>573</v>
      </c>
    </row>
    <row r="1123" spans="2:15" s="34" customFormat="1" ht="28.5" customHeight="1" x14ac:dyDescent="0.25">
      <c r="B1123" s="206" t="s">
        <v>1199</v>
      </c>
      <c r="C1123" s="49" t="s">
        <v>147</v>
      </c>
      <c r="D1123" s="7" t="s">
        <v>81</v>
      </c>
      <c r="E1123" s="125" t="s">
        <v>13</v>
      </c>
      <c r="F1123" s="28"/>
      <c r="G1123" s="254">
        <f t="shared" ref="G1123:O1123" si="408">G1124+G1131</f>
        <v>135894</v>
      </c>
      <c r="H1123" s="254">
        <f t="shared" si="408"/>
        <v>0</v>
      </c>
      <c r="I1123" s="254">
        <f t="shared" si="408"/>
        <v>135894</v>
      </c>
      <c r="J1123" s="254">
        <f t="shared" si="408"/>
        <v>138525</v>
      </c>
      <c r="K1123" s="254">
        <f t="shared" si="408"/>
        <v>-1928</v>
      </c>
      <c r="L1123" s="254">
        <f t="shared" si="408"/>
        <v>136597</v>
      </c>
      <c r="M1123" s="254">
        <f t="shared" si="408"/>
        <v>140792</v>
      </c>
      <c r="N1123" s="254">
        <f t="shared" si="408"/>
        <v>-1939</v>
      </c>
      <c r="O1123" s="254">
        <f t="shared" si="408"/>
        <v>138853</v>
      </c>
    </row>
    <row r="1124" spans="2:15" s="34" customFormat="1" ht="15.75" x14ac:dyDescent="0.25">
      <c r="B1124" s="206" t="s">
        <v>1258</v>
      </c>
      <c r="C1124" s="49" t="s">
        <v>147</v>
      </c>
      <c r="D1124" s="7" t="s">
        <v>81</v>
      </c>
      <c r="E1124" s="125" t="s">
        <v>1259</v>
      </c>
      <c r="F1124" s="28"/>
      <c r="G1124" s="254">
        <f t="shared" ref="G1124:O1124" si="409">G1125+G1127</f>
        <v>42845</v>
      </c>
      <c r="H1124" s="254">
        <f t="shared" si="409"/>
        <v>0</v>
      </c>
      <c r="I1124" s="254">
        <f t="shared" si="409"/>
        <v>42845</v>
      </c>
      <c r="J1124" s="254">
        <f t="shared" si="409"/>
        <v>43254</v>
      </c>
      <c r="K1124" s="254">
        <f t="shared" si="409"/>
        <v>-309</v>
      </c>
      <c r="L1124" s="254">
        <f t="shared" si="409"/>
        <v>42945</v>
      </c>
      <c r="M1124" s="254">
        <f t="shared" si="409"/>
        <v>43669</v>
      </c>
      <c r="N1124" s="254">
        <f t="shared" si="409"/>
        <v>-322</v>
      </c>
      <c r="O1124" s="254">
        <f t="shared" si="409"/>
        <v>43347</v>
      </c>
    </row>
    <row r="1125" spans="2:15" s="34" customFormat="1" ht="28.5" customHeight="1" x14ac:dyDescent="0.25">
      <c r="B1125" s="206" t="s">
        <v>1260</v>
      </c>
      <c r="C1125" s="49" t="s">
        <v>147</v>
      </c>
      <c r="D1125" s="7" t="s">
        <v>81</v>
      </c>
      <c r="E1125" s="125" t="s">
        <v>1261</v>
      </c>
      <c r="F1125" s="28"/>
      <c r="G1125" s="254">
        <f t="shared" ref="G1125:O1125" si="410">G1126</f>
        <v>35984</v>
      </c>
      <c r="H1125" s="254">
        <f t="shared" si="410"/>
        <v>0</v>
      </c>
      <c r="I1125" s="254">
        <f t="shared" si="410"/>
        <v>35984</v>
      </c>
      <c r="J1125" s="254">
        <f t="shared" si="410"/>
        <v>36393</v>
      </c>
      <c r="K1125" s="254">
        <f t="shared" si="410"/>
        <v>-309</v>
      </c>
      <c r="L1125" s="254">
        <f t="shared" si="410"/>
        <v>36084</v>
      </c>
      <c r="M1125" s="254">
        <f t="shared" si="410"/>
        <v>36808</v>
      </c>
      <c r="N1125" s="254">
        <f t="shared" si="410"/>
        <v>-322</v>
      </c>
      <c r="O1125" s="254">
        <f t="shared" si="410"/>
        <v>36486</v>
      </c>
    </row>
    <row r="1126" spans="2:15" s="34" customFormat="1" ht="47.25" x14ac:dyDescent="0.25">
      <c r="B1126" s="189" t="s">
        <v>1075</v>
      </c>
      <c r="C1126" s="49" t="s">
        <v>147</v>
      </c>
      <c r="D1126" s="7" t="s">
        <v>81</v>
      </c>
      <c r="E1126" s="125" t="s">
        <v>1262</v>
      </c>
      <c r="F1126" s="29" t="s">
        <v>111</v>
      </c>
      <c r="G1126" s="254">
        <v>35984</v>
      </c>
      <c r="H1126" s="254"/>
      <c r="I1126" s="254">
        <f>G1126+H1126</f>
        <v>35984</v>
      </c>
      <c r="J1126" s="254">
        <v>36393</v>
      </c>
      <c r="K1126" s="254">
        <v>-309</v>
      </c>
      <c r="L1126" s="254">
        <f>J1126+K1126</f>
        <v>36084</v>
      </c>
      <c r="M1126" s="254">
        <v>36808</v>
      </c>
      <c r="N1126" s="254">
        <v>-322</v>
      </c>
      <c r="O1126" s="254">
        <f>M1126+N1126</f>
        <v>36486</v>
      </c>
    </row>
    <row r="1127" spans="2:15" s="34" customFormat="1" ht="15.75" x14ac:dyDescent="0.25">
      <c r="B1127" s="296" t="s">
        <v>1263</v>
      </c>
      <c r="C1127" s="49" t="s">
        <v>147</v>
      </c>
      <c r="D1127" s="7" t="s">
        <v>81</v>
      </c>
      <c r="E1127" s="125" t="s">
        <v>1264</v>
      </c>
      <c r="F1127" s="28"/>
      <c r="G1127" s="254">
        <f t="shared" ref="G1127:O1127" si="411">G1129+G1130+G1128</f>
        <v>6861</v>
      </c>
      <c r="H1127" s="254">
        <f t="shared" si="411"/>
        <v>0</v>
      </c>
      <c r="I1127" s="254">
        <f t="shared" si="411"/>
        <v>6861</v>
      </c>
      <c r="J1127" s="254">
        <f t="shared" si="411"/>
        <v>6861</v>
      </c>
      <c r="K1127" s="254">
        <f t="shared" si="411"/>
        <v>0</v>
      </c>
      <c r="L1127" s="254">
        <f t="shared" si="411"/>
        <v>6861</v>
      </c>
      <c r="M1127" s="254">
        <f t="shared" si="411"/>
        <v>6861</v>
      </c>
      <c r="N1127" s="254">
        <f t="shared" si="411"/>
        <v>0</v>
      </c>
      <c r="O1127" s="254">
        <f t="shared" si="411"/>
        <v>6861</v>
      </c>
    </row>
    <row r="1128" spans="2:15" s="34" customFormat="1" ht="31.5" hidden="1" x14ac:dyDescent="0.25">
      <c r="B1128" s="296" t="s">
        <v>194</v>
      </c>
      <c r="C1128" s="49" t="s">
        <v>147</v>
      </c>
      <c r="D1128" s="7" t="s">
        <v>81</v>
      </c>
      <c r="E1128" s="125" t="s">
        <v>1265</v>
      </c>
      <c r="F1128" s="28">
        <v>600</v>
      </c>
      <c r="G1128" s="254"/>
      <c r="H1128" s="254"/>
      <c r="I1128" s="254"/>
      <c r="J1128" s="254"/>
      <c r="K1128" s="254"/>
      <c r="L1128" s="254"/>
      <c r="M1128" s="254"/>
      <c r="N1128" s="254"/>
      <c r="O1128" s="254"/>
    </row>
    <row r="1129" spans="2:15" s="34" customFormat="1" ht="31.5" x14ac:dyDescent="0.25">
      <c r="B1129" s="206" t="s">
        <v>1051</v>
      </c>
      <c r="C1129" s="49" t="s">
        <v>147</v>
      </c>
      <c r="D1129" s="7" t="s">
        <v>81</v>
      </c>
      <c r="E1129" s="125" t="s">
        <v>1266</v>
      </c>
      <c r="F1129" s="29" t="s">
        <v>111</v>
      </c>
      <c r="G1129" s="254">
        <v>581</v>
      </c>
      <c r="H1129" s="254"/>
      <c r="I1129" s="254">
        <f>G1129+H1129</f>
        <v>581</v>
      </c>
      <c r="J1129" s="254">
        <v>581</v>
      </c>
      <c r="K1129" s="254"/>
      <c r="L1129" s="254">
        <f>J1129+K1129</f>
        <v>581</v>
      </c>
      <c r="M1129" s="254">
        <v>581</v>
      </c>
      <c r="N1129" s="254"/>
      <c r="O1129" s="254">
        <f>M1129+N1129</f>
        <v>581</v>
      </c>
    </row>
    <row r="1130" spans="2:15" s="34" customFormat="1" ht="47.25" x14ac:dyDescent="0.25">
      <c r="B1130" s="206" t="s">
        <v>1267</v>
      </c>
      <c r="C1130" s="49" t="s">
        <v>147</v>
      </c>
      <c r="D1130" s="7" t="s">
        <v>81</v>
      </c>
      <c r="E1130" s="125" t="s">
        <v>1268</v>
      </c>
      <c r="F1130" s="29" t="s">
        <v>47</v>
      </c>
      <c r="G1130" s="254">
        <v>6280</v>
      </c>
      <c r="H1130" s="254"/>
      <c r="I1130" s="254">
        <f>G1130+H1130</f>
        <v>6280</v>
      </c>
      <c r="J1130" s="254">
        <v>6280</v>
      </c>
      <c r="K1130" s="254"/>
      <c r="L1130" s="254">
        <f>J1130+K1130</f>
        <v>6280</v>
      </c>
      <c r="M1130" s="254">
        <v>6280</v>
      </c>
      <c r="N1130" s="254"/>
      <c r="O1130" s="254">
        <f>M1130+N1130</f>
        <v>6280</v>
      </c>
    </row>
    <row r="1131" spans="2:15" ht="15.75" x14ac:dyDescent="0.25">
      <c r="B1131" s="206" t="s">
        <v>1269</v>
      </c>
      <c r="C1131" s="49" t="s">
        <v>147</v>
      </c>
      <c r="D1131" s="7" t="s">
        <v>81</v>
      </c>
      <c r="E1131" s="125" t="s">
        <v>50</v>
      </c>
      <c r="F1131" s="28"/>
      <c r="G1131" s="254">
        <f t="shared" ref="G1131:O1131" si="412">G1136+G1138+G1141+G1146+G1132</f>
        <v>93049</v>
      </c>
      <c r="H1131" s="254">
        <f t="shared" si="412"/>
        <v>0</v>
      </c>
      <c r="I1131" s="254">
        <f t="shared" si="412"/>
        <v>93049</v>
      </c>
      <c r="J1131" s="254">
        <f t="shared" si="412"/>
        <v>95271</v>
      </c>
      <c r="K1131" s="254">
        <f t="shared" si="412"/>
        <v>-1619</v>
      </c>
      <c r="L1131" s="254">
        <f t="shared" si="412"/>
        <v>93652</v>
      </c>
      <c r="M1131" s="254">
        <f t="shared" si="412"/>
        <v>97123</v>
      </c>
      <c r="N1131" s="254">
        <f t="shared" si="412"/>
        <v>-1617</v>
      </c>
      <c r="O1131" s="254">
        <f t="shared" si="412"/>
        <v>95506</v>
      </c>
    </row>
    <row r="1132" spans="2:15" ht="63" x14ac:dyDescent="0.25">
      <c r="B1132" s="208" t="s">
        <v>1270</v>
      </c>
      <c r="C1132" s="49" t="s">
        <v>147</v>
      </c>
      <c r="D1132" s="7" t="s">
        <v>81</v>
      </c>
      <c r="E1132" s="125" t="s">
        <v>1271</v>
      </c>
      <c r="F1132" s="28"/>
      <c r="G1132" s="254">
        <f t="shared" ref="G1132:O1132" si="413">G1133+G1134+G1135</f>
        <v>10098</v>
      </c>
      <c r="H1132" s="254">
        <f t="shared" si="413"/>
        <v>0</v>
      </c>
      <c r="I1132" s="254">
        <f t="shared" si="413"/>
        <v>10098</v>
      </c>
      <c r="J1132" s="254">
        <f t="shared" si="413"/>
        <v>10362</v>
      </c>
      <c r="K1132" s="254">
        <f t="shared" si="413"/>
        <v>0</v>
      </c>
      <c r="L1132" s="254">
        <f t="shared" si="413"/>
        <v>10362</v>
      </c>
      <c r="M1132" s="254">
        <f t="shared" si="413"/>
        <v>10602</v>
      </c>
      <c r="N1132" s="254">
        <f t="shared" si="413"/>
        <v>0</v>
      </c>
      <c r="O1132" s="254">
        <f t="shared" si="413"/>
        <v>10602</v>
      </c>
    </row>
    <row r="1133" spans="2:15" ht="94.5" x14ac:dyDescent="0.25">
      <c r="B1133" s="208" t="s">
        <v>1272</v>
      </c>
      <c r="C1133" s="49" t="s">
        <v>147</v>
      </c>
      <c r="D1133" s="7" t="s">
        <v>81</v>
      </c>
      <c r="E1133" s="125" t="s">
        <v>1273</v>
      </c>
      <c r="F1133" s="28">
        <v>100</v>
      </c>
      <c r="G1133" s="254">
        <v>8794</v>
      </c>
      <c r="H1133" s="254"/>
      <c r="I1133" s="254">
        <f>G1133+H1133</f>
        <v>8794</v>
      </c>
      <c r="J1133" s="254">
        <v>9154</v>
      </c>
      <c r="K1133" s="254"/>
      <c r="L1133" s="254">
        <f>J1133+K1133</f>
        <v>9154</v>
      </c>
      <c r="M1133" s="254">
        <v>9520</v>
      </c>
      <c r="N1133" s="254"/>
      <c r="O1133" s="254">
        <f>M1133+N1133</f>
        <v>9520</v>
      </c>
    </row>
    <row r="1134" spans="2:15" ht="78.75" x14ac:dyDescent="0.25">
      <c r="B1134" s="208" t="s">
        <v>1274</v>
      </c>
      <c r="C1134" s="49" t="s">
        <v>147</v>
      </c>
      <c r="D1134" s="7" t="s">
        <v>81</v>
      </c>
      <c r="E1134" s="125" t="s">
        <v>1273</v>
      </c>
      <c r="F1134" s="28">
        <v>200</v>
      </c>
      <c r="G1134" s="254">
        <v>1264</v>
      </c>
      <c r="H1134" s="254"/>
      <c r="I1134" s="254">
        <f>G1134+H1134</f>
        <v>1264</v>
      </c>
      <c r="J1134" s="254">
        <v>1168</v>
      </c>
      <c r="K1134" s="254"/>
      <c r="L1134" s="254">
        <f>J1134+K1134</f>
        <v>1168</v>
      </c>
      <c r="M1134" s="254">
        <v>1042</v>
      </c>
      <c r="N1134" s="254"/>
      <c r="O1134" s="254">
        <f>M1134+N1134</f>
        <v>1042</v>
      </c>
    </row>
    <row r="1135" spans="2:15" ht="63" x14ac:dyDescent="0.25">
      <c r="B1135" s="208" t="s">
        <v>1275</v>
      </c>
      <c r="C1135" s="49" t="s">
        <v>147</v>
      </c>
      <c r="D1135" s="7" t="s">
        <v>81</v>
      </c>
      <c r="E1135" s="125" t="s">
        <v>1273</v>
      </c>
      <c r="F1135" s="28">
        <v>800</v>
      </c>
      <c r="G1135" s="254">
        <v>40</v>
      </c>
      <c r="H1135" s="254"/>
      <c r="I1135" s="254">
        <f>G1135+H1135</f>
        <v>40</v>
      </c>
      <c r="J1135" s="254">
        <v>40</v>
      </c>
      <c r="K1135" s="254"/>
      <c r="L1135" s="254">
        <f>J1135+K1135</f>
        <v>40</v>
      </c>
      <c r="M1135" s="254">
        <v>40</v>
      </c>
      <c r="N1135" s="254"/>
      <c r="O1135" s="254">
        <f>M1135+N1135</f>
        <v>40</v>
      </c>
    </row>
    <row r="1136" spans="2:15" ht="15.75" hidden="1" x14ac:dyDescent="0.25">
      <c r="B1136" s="189" t="s">
        <v>1030</v>
      </c>
      <c r="C1136" s="49" t="s">
        <v>147</v>
      </c>
      <c r="D1136" s="7" t="s">
        <v>81</v>
      </c>
      <c r="E1136" s="125" t="s">
        <v>1276</v>
      </c>
      <c r="F1136" s="28"/>
      <c r="G1136" s="258">
        <f t="shared" ref="G1136:O1136" si="414">G1137</f>
        <v>0</v>
      </c>
      <c r="H1136" s="258">
        <f t="shared" si="414"/>
        <v>0</v>
      </c>
      <c r="I1136" s="258">
        <f t="shared" si="414"/>
        <v>0</v>
      </c>
      <c r="J1136" s="258">
        <f t="shared" si="414"/>
        <v>0</v>
      </c>
      <c r="K1136" s="258">
        <f t="shared" si="414"/>
        <v>0</v>
      </c>
      <c r="L1136" s="258">
        <f t="shared" si="414"/>
        <v>0</v>
      </c>
      <c r="M1136" s="258">
        <f t="shared" si="414"/>
        <v>0</v>
      </c>
      <c r="N1136" s="258">
        <f t="shared" si="414"/>
        <v>0</v>
      </c>
      <c r="O1136" s="258">
        <f t="shared" si="414"/>
        <v>0</v>
      </c>
    </row>
    <row r="1137" spans="2:15" ht="31.5" hidden="1" x14ac:dyDescent="0.25">
      <c r="B1137" s="206" t="s">
        <v>1103</v>
      </c>
      <c r="C1137" s="49" t="s">
        <v>147</v>
      </c>
      <c r="D1137" s="7" t="s">
        <v>81</v>
      </c>
      <c r="E1137" s="125" t="s">
        <v>1277</v>
      </c>
      <c r="F1137" s="29" t="s">
        <v>188</v>
      </c>
      <c r="G1137" s="254"/>
      <c r="H1137" s="254"/>
      <c r="I1137" s="254"/>
      <c r="J1137" s="254"/>
      <c r="K1137" s="254"/>
      <c r="L1137" s="254"/>
      <c r="M1137" s="254"/>
      <c r="N1137" s="254"/>
      <c r="O1137" s="254"/>
    </row>
    <row r="1138" spans="2:15" ht="15.75" hidden="1" x14ac:dyDescent="0.25">
      <c r="B1138" s="189" t="s">
        <v>1155</v>
      </c>
      <c r="C1138" s="49" t="s">
        <v>147</v>
      </c>
      <c r="D1138" s="7" t="s">
        <v>81</v>
      </c>
      <c r="E1138" s="125" t="s">
        <v>1278</v>
      </c>
      <c r="F1138" s="28"/>
      <c r="G1138" s="258">
        <f t="shared" ref="G1138:O1138" si="415">G1139+G1140</f>
        <v>0</v>
      </c>
      <c r="H1138" s="258">
        <f t="shared" si="415"/>
        <v>0</v>
      </c>
      <c r="I1138" s="258">
        <f t="shared" si="415"/>
        <v>0</v>
      </c>
      <c r="J1138" s="258">
        <f t="shared" si="415"/>
        <v>0</v>
      </c>
      <c r="K1138" s="258">
        <f t="shared" si="415"/>
        <v>0</v>
      </c>
      <c r="L1138" s="258">
        <f t="shared" si="415"/>
        <v>0</v>
      </c>
      <c r="M1138" s="258">
        <f t="shared" si="415"/>
        <v>0</v>
      </c>
      <c r="N1138" s="258">
        <f t="shared" si="415"/>
        <v>0</v>
      </c>
      <c r="O1138" s="258">
        <f t="shared" si="415"/>
        <v>0</v>
      </c>
    </row>
    <row r="1139" spans="2:15" ht="63" hidden="1" x14ac:dyDescent="0.25">
      <c r="B1139" s="206" t="s">
        <v>1105</v>
      </c>
      <c r="C1139" s="49" t="s">
        <v>147</v>
      </c>
      <c r="D1139" s="7" t="s">
        <v>81</v>
      </c>
      <c r="E1139" s="125" t="s">
        <v>1279</v>
      </c>
      <c r="F1139" s="29" t="s">
        <v>188</v>
      </c>
      <c r="G1139" s="254"/>
      <c r="H1139" s="254"/>
      <c r="I1139" s="254"/>
      <c r="J1139" s="254"/>
      <c r="K1139" s="254"/>
      <c r="L1139" s="254"/>
      <c r="M1139" s="254"/>
      <c r="N1139" s="254"/>
      <c r="O1139" s="254"/>
    </row>
    <row r="1140" spans="2:15" ht="63" hidden="1" x14ac:dyDescent="0.25">
      <c r="B1140" s="206" t="s">
        <v>1280</v>
      </c>
      <c r="C1140" s="49" t="s">
        <v>147</v>
      </c>
      <c r="D1140" s="7" t="s">
        <v>81</v>
      </c>
      <c r="E1140" s="125" t="s">
        <v>1281</v>
      </c>
      <c r="F1140" s="29" t="s">
        <v>47</v>
      </c>
      <c r="G1140" s="254"/>
      <c r="H1140" s="254"/>
      <c r="I1140" s="254"/>
      <c r="J1140" s="254"/>
      <c r="K1140" s="254"/>
      <c r="L1140" s="254"/>
      <c r="M1140" s="254"/>
      <c r="N1140" s="254"/>
      <c r="O1140" s="254"/>
    </row>
    <row r="1141" spans="2:15" ht="15.75" x14ac:dyDescent="0.25">
      <c r="B1141" s="206" t="s">
        <v>1282</v>
      </c>
      <c r="C1141" s="49" t="s">
        <v>147</v>
      </c>
      <c r="D1141" s="7" t="s">
        <v>81</v>
      </c>
      <c r="E1141" s="125" t="s">
        <v>1283</v>
      </c>
      <c r="F1141" s="28"/>
      <c r="G1141" s="254">
        <f t="shared" ref="G1141:O1141" si="416">G1142+G1144+G1145+G1143</f>
        <v>26828</v>
      </c>
      <c r="H1141" s="254">
        <f t="shared" si="416"/>
        <v>0</v>
      </c>
      <c r="I1141" s="254">
        <f t="shared" si="416"/>
        <v>26828</v>
      </c>
      <c r="J1141" s="254">
        <f t="shared" si="416"/>
        <v>26828</v>
      </c>
      <c r="K1141" s="254">
        <f t="shared" si="416"/>
        <v>0</v>
      </c>
      <c r="L1141" s="254">
        <f t="shared" si="416"/>
        <v>26828</v>
      </c>
      <c r="M1141" s="254">
        <f t="shared" si="416"/>
        <v>26828</v>
      </c>
      <c r="N1141" s="254">
        <f t="shared" si="416"/>
        <v>0</v>
      </c>
      <c r="O1141" s="254">
        <f t="shared" si="416"/>
        <v>26828</v>
      </c>
    </row>
    <row r="1142" spans="2:15" ht="31.5" x14ac:dyDescent="0.25">
      <c r="B1142" s="189" t="s">
        <v>140</v>
      </c>
      <c r="C1142" s="49" t="s">
        <v>147</v>
      </c>
      <c r="D1142" s="7" t="s">
        <v>81</v>
      </c>
      <c r="E1142" s="107" t="s">
        <v>1284</v>
      </c>
      <c r="F1142" s="7" t="s">
        <v>30</v>
      </c>
      <c r="G1142" s="254">
        <v>22511</v>
      </c>
      <c r="H1142" s="254"/>
      <c r="I1142" s="254">
        <f>G1142+H1142</f>
        <v>22511</v>
      </c>
      <c r="J1142" s="254">
        <v>22511</v>
      </c>
      <c r="K1142" s="254"/>
      <c r="L1142" s="254">
        <f>J1142+K1142</f>
        <v>22511</v>
      </c>
      <c r="M1142" s="254">
        <v>22511</v>
      </c>
      <c r="N1142" s="254"/>
      <c r="O1142" s="254">
        <f>M1142+N1142</f>
        <v>22511</v>
      </c>
    </row>
    <row r="1143" spans="2:15" ht="15.75" x14ac:dyDescent="0.25">
      <c r="B1143" s="189" t="s">
        <v>187</v>
      </c>
      <c r="C1143" s="49" t="s">
        <v>147</v>
      </c>
      <c r="D1143" s="7" t="s">
        <v>81</v>
      </c>
      <c r="E1143" s="107" t="s">
        <v>1284</v>
      </c>
      <c r="F1143" s="7" t="s">
        <v>188</v>
      </c>
      <c r="G1143" s="254">
        <v>3040</v>
      </c>
      <c r="H1143" s="254"/>
      <c r="I1143" s="254">
        <f>G1143+H1143</f>
        <v>3040</v>
      </c>
      <c r="J1143" s="254">
        <v>3040</v>
      </c>
      <c r="K1143" s="254"/>
      <c r="L1143" s="254">
        <f>J1143+K1143</f>
        <v>3040</v>
      </c>
      <c r="M1143" s="254">
        <v>3040</v>
      </c>
      <c r="N1143" s="254"/>
      <c r="O1143" s="254">
        <f>M1143+N1143</f>
        <v>3040</v>
      </c>
    </row>
    <row r="1144" spans="2:15" ht="31.5" x14ac:dyDescent="0.25">
      <c r="B1144" s="206" t="s">
        <v>1051</v>
      </c>
      <c r="C1144" s="49" t="s">
        <v>147</v>
      </c>
      <c r="D1144" s="7" t="s">
        <v>81</v>
      </c>
      <c r="E1144" s="107" t="s">
        <v>1284</v>
      </c>
      <c r="F1144" s="7" t="s">
        <v>111</v>
      </c>
      <c r="G1144" s="254">
        <v>1277</v>
      </c>
      <c r="H1144" s="254"/>
      <c r="I1144" s="254">
        <f>G1144+H1144</f>
        <v>1277</v>
      </c>
      <c r="J1144" s="254">
        <v>1277</v>
      </c>
      <c r="K1144" s="254"/>
      <c r="L1144" s="254">
        <f>J1144+K1144</f>
        <v>1277</v>
      </c>
      <c r="M1144" s="254">
        <v>1277</v>
      </c>
      <c r="N1144" s="254"/>
      <c r="O1144" s="254">
        <f>M1144+N1144</f>
        <v>1277</v>
      </c>
    </row>
    <row r="1145" spans="2:15" ht="47.25" hidden="1" x14ac:dyDescent="0.25">
      <c r="B1145" s="206" t="s">
        <v>1285</v>
      </c>
      <c r="C1145" s="49" t="s">
        <v>147</v>
      </c>
      <c r="D1145" s="7" t="s">
        <v>81</v>
      </c>
      <c r="E1145" s="107" t="s">
        <v>1286</v>
      </c>
      <c r="F1145" s="7" t="s">
        <v>30</v>
      </c>
      <c r="G1145" s="254"/>
      <c r="H1145" s="254"/>
      <c r="I1145" s="254"/>
      <c r="J1145" s="254"/>
      <c r="K1145" s="254"/>
      <c r="L1145" s="254"/>
      <c r="M1145" s="254"/>
      <c r="N1145" s="254"/>
      <c r="O1145" s="254"/>
    </row>
    <row r="1146" spans="2:15" ht="31.5" x14ac:dyDescent="0.25">
      <c r="B1146" s="208" t="s">
        <v>1287</v>
      </c>
      <c r="C1146" s="54" t="s">
        <v>147</v>
      </c>
      <c r="D1146" s="56" t="s">
        <v>81</v>
      </c>
      <c r="E1146" s="127" t="s">
        <v>55</v>
      </c>
      <c r="F1146" s="55"/>
      <c r="G1146" s="253">
        <f t="shared" ref="G1146:O1146" si="417">G1147+G1148+G1149+G1150</f>
        <v>56123</v>
      </c>
      <c r="H1146" s="253">
        <f t="shared" si="417"/>
        <v>0</v>
      </c>
      <c r="I1146" s="253">
        <f t="shared" si="417"/>
        <v>56123</v>
      </c>
      <c r="J1146" s="253">
        <f t="shared" si="417"/>
        <v>58081</v>
      </c>
      <c r="K1146" s="253">
        <f t="shared" si="417"/>
        <v>-1619</v>
      </c>
      <c r="L1146" s="253">
        <f t="shared" si="417"/>
        <v>56462</v>
      </c>
      <c r="M1146" s="253">
        <f t="shared" si="417"/>
        <v>59693</v>
      </c>
      <c r="N1146" s="253">
        <f t="shared" si="417"/>
        <v>-1617</v>
      </c>
      <c r="O1146" s="253">
        <f t="shared" si="417"/>
        <v>58076</v>
      </c>
    </row>
    <row r="1147" spans="2:15" ht="63" x14ac:dyDescent="0.25">
      <c r="B1147" s="285" t="s">
        <v>1288</v>
      </c>
      <c r="C1147" s="54" t="s">
        <v>147</v>
      </c>
      <c r="D1147" s="56" t="s">
        <v>81</v>
      </c>
      <c r="E1147" s="127" t="s">
        <v>1289</v>
      </c>
      <c r="F1147" s="56" t="s">
        <v>19</v>
      </c>
      <c r="G1147" s="254">
        <v>39080</v>
      </c>
      <c r="H1147" s="254"/>
      <c r="I1147" s="254">
        <f>G1147+H1147</f>
        <v>39080</v>
      </c>
      <c r="J1147" s="254">
        <v>40525</v>
      </c>
      <c r="K1147" s="254">
        <v>-1231</v>
      </c>
      <c r="L1147" s="254">
        <f>J1147+K1147</f>
        <v>39294</v>
      </c>
      <c r="M1147" s="254">
        <v>41616</v>
      </c>
      <c r="N1147" s="254">
        <v>-1214</v>
      </c>
      <c r="O1147" s="254">
        <f>M1147+N1147</f>
        <v>40402</v>
      </c>
    </row>
    <row r="1148" spans="2:15" ht="47.25" x14ac:dyDescent="0.25">
      <c r="B1148" s="285" t="s">
        <v>2256</v>
      </c>
      <c r="C1148" s="54" t="s">
        <v>147</v>
      </c>
      <c r="D1148" s="56" t="s">
        <v>81</v>
      </c>
      <c r="E1148" s="127" t="s">
        <v>1289</v>
      </c>
      <c r="F1148" s="56" t="s">
        <v>30</v>
      </c>
      <c r="G1148" s="254">
        <v>2982</v>
      </c>
      <c r="H1148" s="254"/>
      <c r="I1148" s="254">
        <f>G1148+H1148</f>
        <v>2982</v>
      </c>
      <c r="J1148" s="254">
        <v>2982</v>
      </c>
      <c r="K1148" s="254"/>
      <c r="L1148" s="254">
        <f>J1148+K1148</f>
        <v>2982</v>
      </c>
      <c r="M1148" s="254">
        <v>2982</v>
      </c>
      <c r="N1148" s="254"/>
      <c r="O1148" s="254">
        <f>M1148+N1148</f>
        <v>2982</v>
      </c>
    </row>
    <row r="1149" spans="2:15" ht="47.25" x14ac:dyDescent="0.25">
      <c r="B1149" s="285" t="s">
        <v>1075</v>
      </c>
      <c r="C1149" s="54" t="s">
        <v>147</v>
      </c>
      <c r="D1149" s="56" t="s">
        <v>81</v>
      </c>
      <c r="E1149" s="127" t="s">
        <v>1289</v>
      </c>
      <c r="F1149" s="56" t="s">
        <v>111</v>
      </c>
      <c r="G1149" s="254">
        <v>14041</v>
      </c>
      <c r="H1149" s="254"/>
      <c r="I1149" s="254">
        <f>G1149+H1149</f>
        <v>14041</v>
      </c>
      <c r="J1149" s="254">
        <v>14554</v>
      </c>
      <c r="K1149" s="254">
        <v>-388</v>
      </c>
      <c r="L1149" s="254">
        <f>J1149+K1149</f>
        <v>14166</v>
      </c>
      <c r="M1149" s="254">
        <v>15075</v>
      </c>
      <c r="N1149" s="254">
        <v>-403</v>
      </c>
      <c r="O1149" s="254">
        <f>M1149+N1149</f>
        <v>14672</v>
      </c>
    </row>
    <row r="1150" spans="2:15" ht="31.5" x14ac:dyDescent="0.25">
      <c r="B1150" s="189" t="s">
        <v>1290</v>
      </c>
      <c r="C1150" s="49" t="s">
        <v>147</v>
      </c>
      <c r="D1150" s="7" t="s">
        <v>81</v>
      </c>
      <c r="E1150" s="125" t="s">
        <v>1289</v>
      </c>
      <c r="F1150" s="29" t="s">
        <v>35</v>
      </c>
      <c r="G1150" s="254">
        <v>20</v>
      </c>
      <c r="H1150" s="254"/>
      <c r="I1150" s="254">
        <f>G1150+H1150</f>
        <v>20</v>
      </c>
      <c r="J1150" s="254">
        <v>20</v>
      </c>
      <c r="K1150" s="254"/>
      <c r="L1150" s="254">
        <f>J1150+K1150</f>
        <v>20</v>
      </c>
      <c r="M1150" s="254">
        <v>20</v>
      </c>
      <c r="N1150" s="254"/>
      <c r="O1150" s="254">
        <f>M1150+N1150</f>
        <v>20</v>
      </c>
    </row>
    <row r="1151" spans="2:15" ht="31.5" hidden="1" x14ac:dyDescent="0.25">
      <c r="B1151" s="206" t="s">
        <v>1143</v>
      </c>
      <c r="C1151" s="49" t="s">
        <v>147</v>
      </c>
      <c r="D1151" s="7" t="s">
        <v>81</v>
      </c>
      <c r="E1151" s="125" t="s">
        <v>39</v>
      </c>
      <c r="F1151" s="28"/>
      <c r="G1151" s="254">
        <f t="shared" ref="G1151:O1153" si="418">G1152</f>
        <v>0</v>
      </c>
      <c r="H1151" s="254">
        <f t="shared" si="418"/>
        <v>0</v>
      </c>
      <c r="I1151" s="254">
        <f t="shared" si="418"/>
        <v>0</v>
      </c>
      <c r="J1151" s="254">
        <f t="shared" si="418"/>
        <v>0</v>
      </c>
      <c r="K1151" s="254">
        <f t="shared" si="418"/>
        <v>0</v>
      </c>
      <c r="L1151" s="254">
        <f t="shared" si="418"/>
        <v>0</v>
      </c>
      <c r="M1151" s="254">
        <f t="shared" si="418"/>
        <v>0</v>
      </c>
      <c r="N1151" s="254">
        <f t="shared" si="418"/>
        <v>0</v>
      </c>
      <c r="O1151" s="254">
        <f t="shared" si="418"/>
        <v>0</v>
      </c>
    </row>
    <row r="1152" spans="2:15" ht="15.75" hidden="1" x14ac:dyDescent="0.25">
      <c r="B1152" s="310" t="s">
        <v>1291</v>
      </c>
      <c r="C1152" s="49" t="s">
        <v>147</v>
      </c>
      <c r="D1152" s="7" t="s">
        <v>81</v>
      </c>
      <c r="E1152" s="125" t="s">
        <v>1292</v>
      </c>
      <c r="F1152" s="28"/>
      <c r="G1152" s="254">
        <f t="shared" si="418"/>
        <v>0</v>
      </c>
      <c r="H1152" s="254">
        <f t="shared" si="418"/>
        <v>0</v>
      </c>
      <c r="I1152" s="254">
        <f t="shared" si="418"/>
        <v>0</v>
      </c>
      <c r="J1152" s="254">
        <f t="shared" si="418"/>
        <v>0</v>
      </c>
      <c r="K1152" s="254">
        <f t="shared" si="418"/>
        <v>0</v>
      </c>
      <c r="L1152" s="254">
        <f t="shared" si="418"/>
        <v>0</v>
      </c>
      <c r="M1152" s="254">
        <f t="shared" si="418"/>
        <v>0</v>
      </c>
      <c r="N1152" s="254">
        <f t="shared" si="418"/>
        <v>0</v>
      </c>
      <c r="O1152" s="254">
        <f t="shared" si="418"/>
        <v>0</v>
      </c>
    </row>
    <row r="1153" spans="2:15" ht="15.75" hidden="1" x14ac:dyDescent="0.25">
      <c r="B1153" s="206" t="s">
        <v>1293</v>
      </c>
      <c r="C1153" s="49" t="s">
        <v>147</v>
      </c>
      <c r="D1153" s="7" t="s">
        <v>81</v>
      </c>
      <c r="E1153" s="125" t="s">
        <v>1294</v>
      </c>
      <c r="F1153" s="28"/>
      <c r="G1153" s="254">
        <f t="shared" si="418"/>
        <v>0</v>
      </c>
      <c r="H1153" s="254">
        <f t="shared" si="418"/>
        <v>0</v>
      </c>
      <c r="I1153" s="254">
        <f t="shared" si="418"/>
        <v>0</v>
      </c>
      <c r="J1153" s="254">
        <f t="shared" si="418"/>
        <v>0</v>
      </c>
      <c r="K1153" s="254">
        <f t="shared" si="418"/>
        <v>0</v>
      </c>
      <c r="L1153" s="254">
        <f t="shared" si="418"/>
        <v>0</v>
      </c>
      <c r="M1153" s="254">
        <f t="shared" si="418"/>
        <v>0</v>
      </c>
      <c r="N1153" s="254">
        <f t="shared" si="418"/>
        <v>0</v>
      </c>
      <c r="O1153" s="254">
        <f t="shared" si="418"/>
        <v>0</v>
      </c>
    </row>
    <row r="1154" spans="2:15" ht="31.5" hidden="1" x14ac:dyDescent="0.25">
      <c r="B1154" s="287" t="s">
        <v>1295</v>
      </c>
      <c r="C1154" s="49" t="s">
        <v>147</v>
      </c>
      <c r="D1154" s="7" t="s">
        <v>81</v>
      </c>
      <c r="E1154" s="125" t="s">
        <v>1296</v>
      </c>
      <c r="F1154" s="29" t="s">
        <v>188</v>
      </c>
      <c r="G1154" s="254"/>
      <c r="H1154" s="254"/>
      <c r="I1154" s="254"/>
      <c r="J1154" s="254"/>
      <c r="K1154" s="254"/>
      <c r="L1154" s="254"/>
      <c r="M1154" s="254"/>
      <c r="N1154" s="254"/>
      <c r="O1154" s="254"/>
    </row>
    <row r="1155" spans="2:15" ht="47.25" x14ac:dyDescent="0.25">
      <c r="B1155" s="290" t="s">
        <v>1120</v>
      </c>
      <c r="C1155" s="49" t="s">
        <v>147</v>
      </c>
      <c r="D1155" s="7" t="s">
        <v>81</v>
      </c>
      <c r="E1155" s="125" t="s">
        <v>1121</v>
      </c>
      <c r="F1155" s="28"/>
      <c r="G1155" s="254">
        <f t="shared" ref="G1155:O1157" si="419">G1156</f>
        <v>35</v>
      </c>
      <c r="H1155" s="254">
        <f t="shared" si="419"/>
        <v>0</v>
      </c>
      <c r="I1155" s="254">
        <f t="shared" si="419"/>
        <v>35</v>
      </c>
      <c r="J1155" s="254">
        <f t="shared" si="419"/>
        <v>35</v>
      </c>
      <c r="K1155" s="254">
        <f t="shared" si="419"/>
        <v>0</v>
      </c>
      <c r="L1155" s="254">
        <f t="shared" si="419"/>
        <v>35</v>
      </c>
      <c r="M1155" s="254">
        <f t="shared" si="419"/>
        <v>35</v>
      </c>
      <c r="N1155" s="254">
        <f t="shared" si="419"/>
        <v>0</v>
      </c>
      <c r="O1155" s="254">
        <f t="shared" si="419"/>
        <v>35</v>
      </c>
    </row>
    <row r="1156" spans="2:15" ht="31.5" x14ac:dyDescent="0.25">
      <c r="B1156" s="206" t="s">
        <v>1122</v>
      </c>
      <c r="C1156" s="49" t="s">
        <v>147</v>
      </c>
      <c r="D1156" s="7" t="s">
        <v>81</v>
      </c>
      <c r="E1156" s="125" t="s">
        <v>747</v>
      </c>
      <c r="F1156" s="28"/>
      <c r="G1156" s="254">
        <f t="shared" si="419"/>
        <v>35</v>
      </c>
      <c r="H1156" s="254">
        <f t="shared" si="419"/>
        <v>0</v>
      </c>
      <c r="I1156" s="254">
        <f t="shared" si="419"/>
        <v>35</v>
      </c>
      <c r="J1156" s="254">
        <f t="shared" si="419"/>
        <v>35</v>
      </c>
      <c r="K1156" s="254">
        <f t="shared" si="419"/>
        <v>0</v>
      </c>
      <c r="L1156" s="254">
        <f t="shared" si="419"/>
        <v>35</v>
      </c>
      <c r="M1156" s="254">
        <f t="shared" si="419"/>
        <v>35</v>
      </c>
      <c r="N1156" s="254">
        <f t="shared" si="419"/>
        <v>0</v>
      </c>
      <c r="O1156" s="254">
        <f t="shared" si="419"/>
        <v>35</v>
      </c>
    </row>
    <row r="1157" spans="2:15" ht="31.5" x14ac:dyDescent="0.25">
      <c r="B1157" s="206" t="s">
        <v>1123</v>
      </c>
      <c r="C1157" s="49" t="s">
        <v>147</v>
      </c>
      <c r="D1157" s="7" t="s">
        <v>13</v>
      </c>
      <c r="E1157" s="125" t="s">
        <v>1124</v>
      </c>
      <c r="F1157" s="28"/>
      <c r="G1157" s="254">
        <f t="shared" si="419"/>
        <v>35</v>
      </c>
      <c r="H1157" s="254">
        <f t="shared" si="419"/>
        <v>0</v>
      </c>
      <c r="I1157" s="254">
        <f t="shared" si="419"/>
        <v>35</v>
      </c>
      <c r="J1157" s="254">
        <f t="shared" si="419"/>
        <v>35</v>
      </c>
      <c r="K1157" s="254">
        <f t="shared" si="419"/>
        <v>0</v>
      </c>
      <c r="L1157" s="254">
        <f t="shared" si="419"/>
        <v>35</v>
      </c>
      <c r="M1157" s="254">
        <f t="shared" si="419"/>
        <v>35</v>
      </c>
      <c r="N1157" s="254">
        <f t="shared" si="419"/>
        <v>0</v>
      </c>
      <c r="O1157" s="254">
        <f t="shared" si="419"/>
        <v>35</v>
      </c>
    </row>
    <row r="1158" spans="2:15" ht="31.5" x14ac:dyDescent="0.25">
      <c r="B1158" s="189" t="s">
        <v>275</v>
      </c>
      <c r="C1158" s="49" t="s">
        <v>147</v>
      </c>
      <c r="D1158" s="7" t="s">
        <v>81</v>
      </c>
      <c r="E1158" s="125" t="s">
        <v>1126</v>
      </c>
      <c r="F1158" s="29" t="s">
        <v>30</v>
      </c>
      <c r="G1158" s="254">
        <v>35</v>
      </c>
      <c r="H1158" s="254"/>
      <c r="I1158" s="254">
        <f>G1158+H1158</f>
        <v>35</v>
      </c>
      <c r="J1158" s="254">
        <v>35</v>
      </c>
      <c r="K1158" s="254"/>
      <c r="L1158" s="254">
        <f>J1158+K1158</f>
        <v>35</v>
      </c>
      <c r="M1158" s="254">
        <v>35</v>
      </c>
      <c r="N1158" s="254"/>
      <c r="O1158" s="254">
        <f>M1158+N1158</f>
        <v>35</v>
      </c>
    </row>
    <row r="1159" spans="2:15" ht="31.5" x14ac:dyDescent="0.25">
      <c r="B1159" s="206" t="s">
        <v>1131</v>
      </c>
      <c r="C1159" s="49" t="s">
        <v>147</v>
      </c>
      <c r="D1159" s="7" t="s">
        <v>81</v>
      </c>
      <c r="E1159" s="125" t="s">
        <v>103</v>
      </c>
      <c r="F1159" s="28"/>
      <c r="G1159" s="254">
        <f t="shared" ref="G1159:O1159" si="420">G1163+G1168+G1160</f>
        <v>11177</v>
      </c>
      <c r="H1159" s="254">
        <f t="shared" si="420"/>
        <v>0</v>
      </c>
      <c r="I1159" s="254">
        <f t="shared" si="420"/>
        <v>11177</v>
      </c>
      <c r="J1159" s="254">
        <f t="shared" si="420"/>
        <v>11366</v>
      </c>
      <c r="K1159" s="254">
        <f t="shared" si="420"/>
        <v>-142</v>
      </c>
      <c r="L1159" s="254">
        <f t="shared" si="420"/>
        <v>11224</v>
      </c>
      <c r="M1159" s="254">
        <f t="shared" si="420"/>
        <v>11555</v>
      </c>
      <c r="N1159" s="254">
        <f t="shared" si="420"/>
        <v>-148</v>
      </c>
      <c r="O1159" s="254">
        <f t="shared" si="420"/>
        <v>11407</v>
      </c>
    </row>
    <row r="1160" spans="2:15" ht="15.75" x14ac:dyDescent="0.25">
      <c r="B1160" s="208" t="s">
        <v>1297</v>
      </c>
      <c r="C1160" s="49" t="s">
        <v>147</v>
      </c>
      <c r="D1160" s="7" t="s">
        <v>81</v>
      </c>
      <c r="E1160" s="125" t="s">
        <v>1175</v>
      </c>
      <c r="F1160" s="28"/>
      <c r="G1160" s="254">
        <f t="shared" ref="G1160:O1161" si="421">G1161</f>
        <v>228</v>
      </c>
      <c r="H1160" s="254">
        <f t="shared" si="421"/>
        <v>0</v>
      </c>
      <c r="I1160" s="254">
        <f t="shared" si="421"/>
        <v>228</v>
      </c>
      <c r="J1160" s="254">
        <f t="shared" si="421"/>
        <v>228</v>
      </c>
      <c r="K1160" s="254">
        <f t="shared" si="421"/>
        <v>0</v>
      </c>
      <c r="L1160" s="254">
        <f t="shared" si="421"/>
        <v>228</v>
      </c>
      <c r="M1160" s="254">
        <f t="shared" si="421"/>
        <v>228</v>
      </c>
      <c r="N1160" s="254">
        <f t="shared" si="421"/>
        <v>0</v>
      </c>
      <c r="O1160" s="254">
        <f t="shared" si="421"/>
        <v>228</v>
      </c>
    </row>
    <row r="1161" spans="2:15" ht="15.75" x14ac:dyDescent="0.25">
      <c r="B1161" s="208" t="s">
        <v>181</v>
      </c>
      <c r="C1161" s="49" t="s">
        <v>147</v>
      </c>
      <c r="D1161" s="7" t="s">
        <v>81</v>
      </c>
      <c r="E1161" s="125" t="s">
        <v>1298</v>
      </c>
      <c r="F1161" s="28"/>
      <c r="G1161" s="254">
        <f t="shared" si="421"/>
        <v>228</v>
      </c>
      <c r="H1161" s="254">
        <f t="shared" si="421"/>
        <v>0</v>
      </c>
      <c r="I1161" s="254">
        <f t="shared" si="421"/>
        <v>228</v>
      </c>
      <c r="J1161" s="254">
        <f t="shared" si="421"/>
        <v>228</v>
      </c>
      <c r="K1161" s="254">
        <f t="shared" si="421"/>
        <v>0</v>
      </c>
      <c r="L1161" s="254">
        <f t="shared" si="421"/>
        <v>228</v>
      </c>
      <c r="M1161" s="254">
        <f t="shared" si="421"/>
        <v>228</v>
      </c>
      <c r="N1161" s="254">
        <f t="shared" si="421"/>
        <v>0</v>
      </c>
      <c r="O1161" s="254">
        <f t="shared" si="421"/>
        <v>228</v>
      </c>
    </row>
    <row r="1162" spans="2:15" ht="31.5" x14ac:dyDescent="0.25">
      <c r="B1162" s="208" t="s">
        <v>140</v>
      </c>
      <c r="C1162" s="49" t="s">
        <v>147</v>
      </c>
      <c r="D1162" s="7" t="s">
        <v>81</v>
      </c>
      <c r="E1162" s="125" t="s">
        <v>1299</v>
      </c>
      <c r="F1162" s="28">
        <v>200</v>
      </c>
      <c r="G1162" s="254">
        <v>228</v>
      </c>
      <c r="H1162" s="254"/>
      <c r="I1162" s="254">
        <f>G1162+H1162</f>
        <v>228</v>
      </c>
      <c r="J1162" s="254">
        <v>228</v>
      </c>
      <c r="K1162" s="254"/>
      <c r="L1162" s="254">
        <f>J1162+K1162</f>
        <v>228</v>
      </c>
      <c r="M1162" s="254">
        <v>228</v>
      </c>
      <c r="N1162" s="254"/>
      <c r="O1162" s="254">
        <f>M1162+N1162</f>
        <v>228</v>
      </c>
    </row>
    <row r="1163" spans="2:15" ht="15.75" x14ac:dyDescent="0.25">
      <c r="B1163" s="206" t="s">
        <v>1145</v>
      </c>
      <c r="C1163" s="49" t="s">
        <v>147</v>
      </c>
      <c r="D1163" s="7" t="s">
        <v>81</v>
      </c>
      <c r="E1163" s="125" t="s">
        <v>1146</v>
      </c>
      <c r="F1163" s="28"/>
      <c r="G1163" s="254">
        <f t="shared" ref="G1163:O1163" si="422">G1164+G1166</f>
        <v>10786</v>
      </c>
      <c r="H1163" s="254">
        <f t="shared" si="422"/>
        <v>0</v>
      </c>
      <c r="I1163" s="254">
        <f t="shared" si="422"/>
        <v>10786</v>
      </c>
      <c r="J1163" s="254">
        <f t="shared" si="422"/>
        <v>10975</v>
      </c>
      <c r="K1163" s="254">
        <f t="shared" si="422"/>
        <v>-142</v>
      </c>
      <c r="L1163" s="254">
        <f t="shared" si="422"/>
        <v>10833</v>
      </c>
      <c r="M1163" s="254">
        <f t="shared" si="422"/>
        <v>11164</v>
      </c>
      <c r="N1163" s="254">
        <f t="shared" si="422"/>
        <v>-148</v>
      </c>
      <c r="O1163" s="254">
        <f t="shared" si="422"/>
        <v>11016</v>
      </c>
    </row>
    <row r="1164" spans="2:15" ht="31.5" x14ac:dyDescent="0.25">
      <c r="B1164" s="206" t="s">
        <v>107</v>
      </c>
      <c r="C1164" s="49" t="s">
        <v>147</v>
      </c>
      <c r="D1164" s="7" t="s">
        <v>81</v>
      </c>
      <c r="E1164" s="125" t="s">
        <v>1134</v>
      </c>
      <c r="F1164" s="28"/>
      <c r="G1164" s="254">
        <f t="shared" ref="G1164:O1164" si="423">G1165</f>
        <v>5061</v>
      </c>
      <c r="H1164" s="254">
        <f t="shared" si="423"/>
        <v>0</v>
      </c>
      <c r="I1164" s="254">
        <f t="shared" si="423"/>
        <v>5061</v>
      </c>
      <c r="J1164" s="254">
        <f t="shared" si="423"/>
        <v>5250</v>
      </c>
      <c r="K1164" s="254">
        <f t="shared" si="423"/>
        <v>-142</v>
      </c>
      <c r="L1164" s="254">
        <f t="shared" si="423"/>
        <v>5108</v>
      </c>
      <c r="M1164" s="254">
        <f t="shared" si="423"/>
        <v>5439</v>
      </c>
      <c r="N1164" s="254">
        <f t="shared" si="423"/>
        <v>-148</v>
      </c>
      <c r="O1164" s="254">
        <f t="shared" si="423"/>
        <v>5291</v>
      </c>
    </row>
    <row r="1165" spans="2:15" ht="48" customHeight="1" x14ac:dyDescent="0.25">
      <c r="B1165" s="206" t="s">
        <v>1147</v>
      </c>
      <c r="C1165" s="49" t="s">
        <v>147</v>
      </c>
      <c r="D1165" s="7" t="s">
        <v>81</v>
      </c>
      <c r="E1165" s="125" t="s">
        <v>1136</v>
      </c>
      <c r="F1165" s="29" t="s">
        <v>111</v>
      </c>
      <c r="G1165" s="254">
        <v>5061</v>
      </c>
      <c r="H1165" s="254"/>
      <c r="I1165" s="254">
        <f>G1165+H1165</f>
        <v>5061</v>
      </c>
      <c r="J1165" s="254">
        <v>5250</v>
      </c>
      <c r="K1165" s="254">
        <v>-142</v>
      </c>
      <c r="L1165" s="254">
        <f>J1165+K1165</f>
        <v>5108</v>
      </c>
      <c r="M1165" s="254">
        <v>5439</v>
      </c>
      <c r="N1165" s="254">
        <v>-148</v>
      </c>
      <c r="O1165" s="254">
        <f>M1165+N1165</f>
        <v>5291</v>
      </c>
    </row>
    <row r="1166" spans="2:15" ht="24" customHeight="1" x14ac:dyDescent="0.25">
      <c r="B1166" s="206" t="s">
        <v>1159</v>
      </c>
      <c r="C1166" s="49" t="s">
        <v>147</v>
      </c>
      <c r="D1166" s="7" t="s">
        <v>81</v>
      </c>
      <c r="E1166" s="125" t="s">
        <v>1300</v>
      </c>
      <c r="F1166" s="28"/>
      <c r="G1166" s="254">
        <f t="shared" ref="G1166:O1166" si="424">G1167</f>
        <v>5725</v>
      </c>
      <c r="H1166" s="254">
        <f t="shared" si="424"/>
        <v>0</v>
      </c>
      <c r="I1166" s="254">
        <f t="shared" si="424"/>
        <v>5725</v>
      </c>
      <c r="J1166" s="254">
        <f t="shared" si="424"/>
        <v>5725</v>
      </c>
      <c r="K1166" s="254">
        <f t="shared" si="424"/>
        <v>0</v>
      </c>
      <c r="L1166" s="254">
        <f t="shared" si="424"/>
        <v>5725</v>
      </c>
      <c r="M1166" s="254">
        <f t="shared" si="424"/>
        <v>5725</v>
      </c>
      <c r="N1166" s="254">
        <f t="shared" si="424"/>
        <v>0</v>
      </c>
      <c r="O1166" s="254">
        <f t="shared" si="424"/>
        <v>5725</v>
      </c>
    </row>
    <row r="1167" spans="2:15" ht="36" customHeight="1" x14ac:dyDescent="0.25">
      <c r="B1167" s="206" t="s">
        <v>755</v>
      </c>
      <c r="C1167" s="49" t="s">
        <v>147</v>
      </c>
      <c r="D1167" s="7" t="s">
        <v>81</v>
      </c>
      <c r="E1167" s="125" t="s">
        <v>1301</v>
      </c>
      <c r="F1167" s="29" t="s">
        <v>111</v>
      </c>
      <c r="G1167" s="254">
        <v>5725</v>
      </c>
      <c r="H1167" s="254"/>
      <c r="I1167" s="254">
        <f>G1167+H1167</f>
        <v>5725</v>
      </c>
      <c r="J1167" s="254">
        <v>5725</v>
      </c>
      <c r="K1167" s="254"/>
      <c r="L1167" s="254">
        <f>J1167+K1167</f>
        <v>5725</v>
      </c>
      <c r="M1167" s="254">
        <v>5725</v>
      </c>
      <c r="N1167" s="254"/>
      <c r="O1167" s="254">
        <f>M1167+N1167</f>
        <v>5725</v>
      </c>
    </row>
    <row r="1168" spans="2:15" ht="15.75" x14ac:dyDescent="0.25">
      <c r="B1168" s="206" t="s">
        <v>1215</v>
      </c>
      <c r="C1168" s="49" t="s">
        <v>147</v>
      </c>
      <c r="D1168" s="7" t="s">
        <v>81</v>
      </c>
      <c r="E1168" s="125" t="s">
        <v>1302</v>
      </c>
      <c r="F1168" s="28"/>
      <c r="G1168" s="254">
        <f t="shared" ref="G1168:O1168" si="425">G1169</f>
        <v>163</v>
      </c>
      <c r="H1168" s="254">
        <f t="shared" si="425"/>
        <v>0</v>
      </c>
      <c r="I1168" s="254">
        <f t="shared" si="425"/>
        <v>163</v>
      </c>
      <c r="J1168" s="254">
        <f t="shared" si="425"/>
        <v>163</v>
      </c>
      <c r="K1168" s="254">
        <f t="shared" si="425"/>
        <v>0</v>
      </c>
      <c r="L1168" s="254">
        <f t="shared" si="425"/>
        <v>163</v>
      </c>
      <c r="M1168" s="254">
        <f t="shared" si="425"/>
        <v>163</v>
      </c>
      <c r="N1168" s="254">
        <f t="shared" si="425"/>
        <v>0</v>
      </c>
      <c r="O1168" s="254">
        <f t="shared" si="425"/>
        <v>163</v>
      </c>
    </row>
    <row r="1169" spans="2:15" ht="31.5" x14ac:dyDescent="0.25">
      <c r="B1169" s="206" t="s">
        <v>1303</v>
      </c>
      <c r="C1169" s="49" t="s">
        <v>147</v>
      </c>
      <c r="D1169" s="7" t="s">
        <v>81</v>
      </c>
      <c r="E1169" s="125" t="s">
        <v>1304</v>
      </c>
      <c r="F1169" s="28"/>
      <c r="G1169" s="254">
        <f t="shared" ref="G1169:O1169" si="426">G1170+G1171</f>
        <v>163</v>
      </c>
      <c r="H1169" s="254">
        <f t="shared" si="426"/>
        <v>0</v>
      </c>
      <c r="I1169" s="254">
        <f t="shared" si="426"/>
        <v>163</v>
      </c>
      <c r="J1169" s="254">
        <f t="shared" si="426"/>
        <v>163</v>
      </c>
      <c r="K1169" s="254">
        <f t="shared" si="426"/>
        <v>0</v>
      </c>
      <c r="L1169" s="254">
        <f t="shared" si="426"/>
        <v>163</v>
      </c>
      <c r="M1169" s="254">
        <f t="shared" si="426"/>
        <v>163</v>
      </c>
      <c r="N1169" s="254">
        <f t="shared" si="426"/>
        <v>0</v>
      </c>
      <c r="O1169" s="254">
        <f t="shared" si="426"/>
        <v>163</v>
      </c>
    </row>
    <row r="1170" spans="2:15" ht="31.5" x14ac:dyDescent="0.25">
      <c r="B1170" s="206" t="s">
        <v>140</v>
      </c>
      <c r="C1170" s="49" t="s">
        <v>147</v>
      </c>
      <c r="D1170" s="7" t="s">
        <v>81</v>
      </c>
      <c r="E1170" s="125" t="s">
        <v>1223</v>
      </c>
      <c r="F1170" s="29" t="s">
        <v>30</v>
      </c>
      <c r="G1170" s="254">
        <v>68</v>
      </c>
      <c r="H1170" s="254"/>
      <c r="I1170" s="254">
        <f>G1170+H1170</f>
        <v>68</v>
      </c>
      <c r="J1170" s="254">
        <v>68</v>
      </c>
      <c r="K1170" s="254"/>
      <c r="L1170" s="254">
        <f>J1170+K1170</f>
        <v>68</v>
      </c>
      <c r="M1170" s="254">
        <v>68</v>
      </c>
      <c r="N1170" s="254"/>
      <c r="O1170" s="254">
        <f>M1170+N1170</f>
        <v>68</v>
      </c>
    </row>
    <row r="1171" spans="2:15" ht="32.25" thickBot="1" x14ac:dyDescent="0.3">
      <c r="B1171" s="206" t="s">
        <v>1051</v>
      </c>
      <c r="C1171" s="49" t="s">
        <v>147</v>
      </c>
      <c r="D1171" s="7" t="s">
        <v>81</v>
      </c>
      <c r="E1171" s="125" t="s">
        <v>1223</v>
      </c>
      <c r="F1171" s="29" t="s">
        <v>111</v>
      </c>
      <c r="G1171" s="254">
        <v>95</v>
      </c>
      <c r="H1171" s="254"/>
      <c r="I1171" s="254">
        <f>G1171+H1171</f>
        <v>95</v>
      </c>
      <c r="J1171" s="254">
        <v>95</v>
      </c>
      <c r="K1171" s="254"/>
      <c r="L1171" s="254">
        <f>J1171+K1171</f>
        <v>95</v>
      </c>
      <c r="M1171" s="254">
        <v>95</v>
      </c>
      <c r="N1171" s="254"/>
      <c r="O1171" s="254">
        <f>M1171+N1171</f>
        <v>95</v>
      </c>
    </row>
    <row r="1172" spans="2:15" ht="16.5" thickBot="1" x14ac:dyDescent="0.3">
      <c r="B1172" s="284" t="s">
        <v>1305</v>
      </c>
      <c r="C1172" s="13" t="s">
        <v>665</v>
      </c>
      <c r="D1172" s="17"/>
      <c r="E1172" s="14"/>
      <c r="F1172" s="16"/>
      <c r="G1172" s="251">
        <f t="shared" ref="G1172:O1172" si="427">G1173+G1276</f>
        <v>970536</v>
      </c>
      <c r="H1172" s="251">
        <f t="shared" si="427"/>
        <v>148857</v>
      </c>
      <c r="I1172" s="251">
        <f t="shared" si="427"/>
        <v>1119393</v>
      </c>
      <c r="J1172" s="251">
        <f t="shared" si="427"/>
        <v>852636</v>
      </c>
      <c r="K1172" s="251">
        <f t="shared" si="427"/>
        <v>106024</v>
      </c>
      <c r="L1172" s="251">
        <f t="shared" si="427"/>
        <v>958660</v>
      </c>
      <c r="M1172" s="251">
        <f t="shared" si="427"/>
        <v>817411</v>
      </c>
      <c r="N1172" s="251">
        <f t="shared" si="427"/>
        <v>199748</v>
      </c>
      <c r="O1172" s="251">
        <f t="shared" si="427"/>
        <v>1017159</v>
      </c>
    </row>
    <row r="1173" spans="2:15" ht="16.5" thickBot="1" x14ac:dyDescent="0.3">
      <c r="B1173" s="284" t="s">
        <v>1306</v>
      </c>
      <c r="C1173" s="13" t="s">
        <v>665</v>
      </c>
      <c r="D1173" s="15" t="s">
        <v>271</v>
      </c>
      <c r="E1173" s="14"/>
      <c r="F1173" s="16"/>
      <c r="G1173" s="251">
        <f t="shared" ref="G1173:O1173" si="428">G1174+G1185+G1266+G1271</f>
        <v>783716</v>
      </c>
      <c r="H1173" s="251">
        <f t="shared" si="428"/>
        <v>281161</v>
      </c>
      <c r="I1173" s="251">
        <f t="shared" si="428"/>
        <v>1064877</v>
      </c>
      <c r="J1173" s="251">
        <f t="shared" si="428"/>
        <v>726983</v>
      </c>
      <c r="K1173" s="251">
        <f t="shared" si="428"/>
        <v>170549</v>
      </c>
      <c r="L1173" s="251">
        <f t="shared" si="428"/>
        <v>897532</v>
      </c>
      <c r="M1173" s="251">
        <f t="shared" si="428"/>
        <v>690869</v>
      </c>
      <c r="N1173" s="251">
        <f t="shared" si="428"/>
        <v>271632</v>
      </c>
      <c r="O1173" s="251">
        <f t="shared" si="428"/>
        <v>962501</v>
      </c>
    </row>
    <row r="1174" spans="2:15" ht="38.25" customHeight="1" x14ac:dyDescent="0.25">
      <c r="B1174" s="317" t="s">
        <v>1307</v>
      </c>
      <c r="C1174" s="163" t="s">
        <v>66</v>
      </c>
      <c r="D1174" s="165" t="s">
        <v>12</v>
      </c>
      <c r="E1174" s="134" t="s">
        <v>39</v>
      </c>
      <c r="F1174" s="164"/>
      <c r="G1174" s="262">
        <f t="shared" ref="G1174:O1174" si="429">G1175</f>
        <v>3359</v>
      </c>
      <c r="H1174" s="262">
        <f t="shared" si="429"/>
        <v>0</v>
      </c>
      <c r="I1174" s="262">
        <f t="shared" si="429"/>
        <v>3359</v>
      </c>
      <c r="J1174" s="262">
        <f t="shared" si="429"/>
        <v>210</v>
      </c>
      <c r="K1174" s="262">
        <f t="shared" si="429"/>
        <v>0</v>
      </c>
      <c r="L1174" s="262">
        <f t="shared" si="429"/>
        <v>210</v>
      </c>
      <c r="M1174" s="262">
        <f t="shared" si="429"/>
        <v>560</v>
      </c>
      <c r="N1174" s="262">
        <f t="shared" si="429"/>
        <v>0</v>
      </c>
      <c r="O1174" s="262">
        <f t="shared" si="429"/>
        <v>560</v>
      </c>
    </row>
    <row r="1175" spans="2:15" ht="15.75" x14ac:dyDescent="0.25">
      <c r="B1175" s="318" t="s">
        <v>1308</v>
      </c>
      <c r="C1175" s="49" t="s">
        <v>66</v>
      </c>
      <c r="D1175" s="7" t="s">
        <v>12</v>
      </c>
      <c r="E1175" s="117" t="s">
        <v>279</v>
      </c>
      <c r="F1175" s="6"/>
      <c r="G1175" s="254">
        <f t="shared" ref="G1175:O1175" si="430">G1176+G1182</f>
        <v>3359</v>
      </c>
      <c r="H1175" s="254">
        <f t="shared" si="430"/>
        <v>0</v>
      </c>
      <c r="I1175" s="254">
        <f t="shared" si="430"/>
        <v>3359</v>
      </c>
      <c r="J1175" s="254">
        <f t="shared" si="430"/>
        <v>210</v>
      </c>
      <c r="K1175" s="254">
        <f t="shared" si="430"/>
        <v>0</v>
      </c>
      <c r="L1175" s="254">
        <f t="shared" si="430"/>
        <v>210</v>
      </c>
      <c r="M1175" s="254">
        <f t="shared" si="430"/>
        <v>560</v>
      </c>
      <c r="N1175" s="254">
        <f t="shared" si="430"/>
        <v>0</v>
      </c>
      <c r="O1175" s="254">
        <f t="shared" si="430"/>
        <v>560</v>
      </c>
    </row>
    <row r="1176" spans="2:15" ht="83.25" customHeight="1" x14ac:dyDescent="0.25">
      <c r="B1176" s="287" t="s">
        <v>1575</v>
      </c>
      <c r="C1176" s="49" t="s">
        <v>66</v>
      </c>
      <c r="D1176" s="7" t="s">
        <v>12</v>
      </c>
      <c r="E1176" s="117" t="s">
        <v>280</v>
      </c>
      <c r="F1176" s="6"/>
      <c r="G1176" s="254">
        <f>G1177+G1180+G1178+G1179+G1181</f>
        <v>2879</v>
      </c>
      <c r="H1176" s="254">
        <f>H1177+H1180+H1178+H1179+H1181</f>
        <v>0</v>
      </c>
      <c r="I1176" s="254">
        <f>I1177+I1180+I1178+I1179+I1181</f>
        <v>2879</v>
      </c>
      <c r="J1176" s="254">
        <f>J1177+J1180+J1178+J1179+J1181</f>
        <v>0</v>
      </c>
      <c r="K1176" s="254">
        <f>K1177+K1180+K1178+K1179+K1181</f>
        <v>0</v>
      </c>
      <c r="L1176" s="254"/>
      <c r="M1176" s="254"/>
      <c r="N1176" s="254"/>
      <c r="O1176" s="254"/>
    </row>
    <row r="1177" spans="2:15" ht="31.5" hidden="1" x14ac:dyDescent="0.25">
      <c r="B1177" s="318" t="s">
        <v>140</v>
      </c>
      <c r="C1177" s="49" t="s">
        <v>66</v>
      </c>
      <c r="D1177" s="7" t="s">
        <v>12</v>
      </c>
      <c r="E1177" s="117" t="s">
        <v>1309</v>
      </c>
      <c r="F1177" s="7" t="s">
        <v>30</v>
      </c>
      <c r="G1177" s="254"/>
      <c r="H1177" s="254"/>
      <c r="I1177" s="254"/>
      <c r="J1177" s="254"/>
      <c r="K1177" s="254"/>
      <c r="L1177" s="254"/>
      <c r="M1177" s="254"/>
      <c r="N1177" s="254"/>
      <c r="O1177" s="254"/>
    </row>
    <row r="1178" spans="2:15" ht="31.5" hidden="1" x14ac:dyDescent="0.25">
      <c r="B1178" s="191" t="s">
        <v>1310</v>
      </c>
      <c r="C1178" s="49" t="s">
        <v>66</v>
      </c>
      <c r="D1178" s="7" t="s">
        <v>12</v>
      </c>
      <c r="E1178" s="117" t="s">
        <v>282</v>
      </c>
      <c r="F1178" s="7" t="s">
        <v>30</v>
      </c>
      <c r="G1178" s="254"/>
      <c r="H1178" s="254"/>
      <c r="I1178" s="254"/>
      <c r="J1178" s="254"/>
      <c r="K1178" s="254"/>
      <c r="L1178" s="254"/>
      <c r="M1178" s="254"/>
      <c r="N1178" s="254"/>
      <c r="O1178" s="254"/>
    </row>
    <row r="1179" spans="2:15" ht="31.5" hidden="1" x14ac:dyDescent="0.25">
      <c r="B1179" s="191" t="s">
        <v>1311</v>
      </c>
      <c r="C1179" s="49" t="s">
        <v>66</v>
      </c>
      <c r="D1179" s="7" t="s">
        <v>12</v>
      </c>
      <c r="E1179" s="117" t="s">
        <v>282</v>
      </c>
      <c r="F1179" s="7" t="s">
        <v>47</v>
      </c>
      <c r="G1179" s="254"/>
      <c r="H1179" s="254"/>
      <c r="I1179" s="254"/>
      <c r="J1179" s="254"/>
      <c r="K1179" s="254"/>
      <c r="L1179" s="254"/>
      <c r="M1179" s="254"/>
      <c r="N1179" s="254"/>
      <c r="O1179" s="254"/>
    </row>
    <row r="1180" spans="2:15" ht="60.75" hidden="1" customHeight="1" x14ac:dyDescent="0.25">
      <c r="B1180" s="318" t="s">
        <v>1312</v>
      </c>
      <c r="C1180" s="49" t="s">
        <v>66</v>
      </c>
      <c r="D1180" s="7" t="s">
        <v>12</v>
      </c>
      <c r="E1180" s="117" t="s">
        <v>283</v>
      </c>
      <c r="F1180" s="7" t="s">
        <v>30</v>
      </c>
      <c r="G1180" s="254"/>
      <c r="H1180" s="254"/>
      <c r="I1180" s="254"/>
      <c r="J1180" s="254"/>
      <c r="K1180" s="254"/>
      <c r="L1180" s="254"/>
      <c r="M1180" s="254"/>
      <c r="N1180" s="254"/>
      <c r="O1180" s="254"/>
    </row>
    <row r="1181" spans="2:15" ht="49.5" customHeight="1" x14ac:dyDescent="0.25">
      <c r="B1181" s="318" t="s">
        <v>2121</v>
      </c>
      <c r="C1181" s="49" t="s">
        <v>66</v>
      </c>
      <c r="D1181" s="7" t="s">
        <v>12</v>
      </c>
      <c r="E1181" s="117" t="s">
        <v>283</v>
      </c>
      <c r="F1181" s="7" t="s">
        <v>47</v>
      </c>
      <c r="G1181" s="254">
        <v>2879</v>
      </c>
      <c r="H1181" s="254"/>
      <c r="I1181" s="254">
        <f>G1181+H1181</f>
        <v>2879</v>
      </c>
      <c r="J1181" s="254">
        <v>0</v>
      </c>
      <c r="K1181" s="254"/>
      <c r="L1181" s="254"/>
      <c r="M1181" s="254"/>
      <c r="N1181" s="254"/>
      <c r="O1181" s="254"/>
    </row>
    <row r="1182" spans="2:15" ht="60.75" customHeight="1" x14ac:dyDescent="0.25">
      <c r="B1182" s="324" t="s">
        <v>1313</v>
      </c>
      <c r="C1182" s="49" t="s">
        <v>66</v>
      </c>
      <c r="D1182" s="7" t="s">
        <v>12</v>
      </c>
      <c r="E1182" s="117" t="s">
        <v>1314</v>
      </c>
      <c r="F1182" s="6"/>
      <c r="G1182" s="254">
        <f t="shared" ref="G1182:O1182" si="431">G1183+G1184</f>
        <v>480</v>
      </c>
      <c r="H1182" s="254">
        <f t="shared" si="431"/>
        <v>0</v>
      </c>
      <c r="I1182" s="254">
        <f t="shared" si="431"/>
        <v>480</v>
      </c>
      <c r="J1182" s="254">
        <f t="shared" si="431"/>
        <v>210</v>
      </c>
      <c r="K1182" s="254">
        <f t="shared" si="431"/>
        <v>0</v>
      </c>
      <c r="L1182" s="254">
        <f t="shared" si="431"/>
        <v>210</v>
      </c>
      <c r="M1182" s="254">
        <f t="shared" si="431"/>
        <v>560</v>
      </c>
      <c r="N1182" s="254">
        <f t="shared" si="431"/>
        <v>0</v>
      </c>
      <c r="O1182" s="254">
        <f t="shared" si="431"/>
        <v>560</v>
      </c>
    </row>
    <row r="1183" spans="2:15" ht="36.75" customHeight="1" x14ac:dyDescent="0.25">
      <c r="B1183" s="318" t="s">
        <v>140</v>
      </c>
      <c r="C1183" s="49" t="s">
        <v>66</v>
      </c>
      <c r="D1183" s="7" t="s">
        <v>12</v>
      </c>
      <c r="E1183" s="117" t="s">
        <v>1315</v>
      </c>
      <c r="F1183" s="7" t="s">
        <v>30</v>
      </c>
      <c r="G1183" s="254">
        <v>190</v>
      </c>
      <c r="H1183" s="254"/>
      <c r="I1183" s="254">
        <f>G1183+H1183</f>
        <v>190</v>
      </c>
      <c r="J1183" s="254">
        <v>210</v>
      </c>
      <c r="K1183" s="254"/>
      <c r="L1183" s="254">
        <f>J1183+K1183</f>
        <v>210</v>
      </c>
      <c r="M1183" s="254">
        <v>270</v>
      </c>
      <c r="N1183" s="254"/>
      <c r="O1183" s="254">
        <f>M1183+N1183</f>
        <v>270</v>
      </c>
    </row>
    <row r="1184" spans="2:15" ht="41.25" customHeight="1" x14ac:dyDescent="0.25">
      <c r="B1184" s="318" t="s">
        <v>776</v>
      </c>
      <c r="C1184" s="49" t="s">
        <v>66</v>
      </c>
      <c r="D1184" s="7" t="s">
        <v>12</v>
      </c>
      <c r="E1184" s="117" t="s">
        <v>1315</v>
      </c>
      <c r="F1184" s="7" t="s">
        <v>111</v>
      </c>
      <c r="G1184" s="254">
        <v>290</v>
      </c>
      <c r="H1184" s="254"/>
      <c r="I1184" s="254">
        <f>G1184+H1184</f>
        <v>290</v>
      </c>
      <c r="J1184" s="254">
        <v>0</v>
      </c>
      <c r="K1184" s="254"/>
      <c r="L1184" s="254"/>
      <c r="M1184" s="254">
        <v>290</v>
      </c>
      <c r="N1184" s="254"/>
      <c r="O1184" s="254">
        <f>M1184+N1184</f>
        <v>290</v>
      </c>
    </row>
    <row r="1185" spans="2:15" ht="31.5" x14ac:dyDescent="0.25">
      <c r="B1185" s="287" t="s">
        <v>1316</v>
      </c>
      <c r="C1185" s="49" t="s">
        <v>66</v>
      </c>
      <c r="D1185" s="7" t="s">
        <v>12</v>
      </c>
      <c r="E1185" s="117" t="s">
        <v>128</v>
      </c>
      <c r="F1185" s="6"/>
      <c r="G1185" s="254">
        <f t="shared" ref="G1185:O1185" si="432">G1186+G1209+G1232+G1236+G1248+G1220</f>
        <v>778239</v>
      </c>
      <c r="H1185" s="254">
        <f t="shared" si="432"/>
        <v>281161</v>
      </c>
      <c r="I1185" s="254">
        <f t="shared" si="432"/>
        <v>1059400</v>
      </c>
      <c r="J1185" s="254">
        <f t="shared" si="432"/>
        <v>724568</v>
      </c>
      <c r="K1185" s="254">
        <f t="shared" si="432"/>
        <v>170549</v>
      </c>
      <c r="L1185" s="254">
        <f t="shared" si="432"/>
        <v>895117</v>
      </c>
      <c r="M1185" s="254">
        <f t="shared" si="432"/>
        <v>688104</v>
      </c>
      <c r="N1185" s="254">
        <f t="shared" si="432"/>
        <v>271632</v>
      </c>
      <c r="O1185" s="254">
        <f t="shared" si="432"/>
        <v>959736</v>
      </c>
    </row>
    <row r="1186" spans="2:15" ht="15.75" x14ac:dyDescent="0.25">
      <c r="B1186" s="318" t="s">
        <v>1317</v>
      </c>
      <c r="C1186" s="49" t="s">
        <v>66</v>
      </c>
      <c r="D1186" s="7" t="s">
        <v>12</v>
      </c>
      <c r="E1186" s="117" t="s">
        <v>1318</v>
      </c>
      <c r="F1186" s="6"/>
      <c r="G1186" s="254">
        <f t="shared" ref="G1186:O1186" si="433">G1187+G1192+G1198+G1202+G1205+G1207</f>
        <v>159942</v>
      </c>
      <c r="H1186" s="254">
        <f>H1187+H1192+H1198+H1202+H1205+H1207</f>
        <v>10026</v>
      </c>
      <c r="I1186" s="254">
        <f t="shared" si="433"/>
        <v>169968</v>
      </c>
      <c r="J1186" s="254">
        <f t="shared" si="433"/>
        <v>143784</v>
      </c>
      <c r="K1186" s="254">
        <f t="shared" si="433"/>
        <v>6921</v>
      </c>
      <c r="L1186" s="254">
        <f t="shared" si="433"/>
        <v>150705</v>
      </c>
      <c r="M1186" s="254">
        <f t="shared" si="433"/>
        <v>147734</v>
      </c>
      <c r="N1186" s="254">
        <f t="shared" si="433"/>
        <v>2130</v>
      </c>
      <c r="O1186" s="254">
        <f t="shared" si="433"/>
        <v>149864</v>
      </c>
    </row>
    <row r="1187" spans="2:15" s="32" customFormat="1" ht="36" customHeight="1" x14ac:dyDescent="0.25">
      <c r="B1187" s="318" t="s">
        <v>107</v>
      </c>
      <c r="C1187" s="49" t="s">
        <v>66</v>
      </c>
      <c r="D1187" s="7" t="s">
        <v>12</v>
      </c>
      <c r="E1187" s="117" t="s">
        <v>1319</v>
      </c>
      <c r="F1187" s="6"/>
      <c r="G1187" s="254">
        <f t="shared" ref="G1187:O1187" si="434">G1188+G1189+G1190+G1191</f>
        <v>124386</v>
      </c>
      <c r="H1187" s="254">
        <f t="shared" si="434"/>
        <v>5026</v>
      </c>
      <c r="I1187" s="254">
        <f t="shared" si="434"/>
        <v>129412</v>
      </c>
      <c r="J1187" s="254">
        <f t="shared" si="434"/>
        <v>135364</v>
      </c>
      <c r="K1187" s="254">
        <f t="shared" si="434"/>
        <v>157</v>
      </c>
      <c r="L1187" s="254">
        <f t="shared" si="434"/>
        <v>135521</v>
      </c>
      <c r="M1187" s="254">
        <f t="shared" si="434"/>
        <v>141457</v>
      </c>
      <c r="N1187" s="254">
        <f t="shared" si="434"/>
        <v>-1920</v>
      </c>
      <c r="O1187" s="254">
        <f t="shared" si="434"/>
        <v>139537</v>
      </c>
    </row>
    <row r="1188" spans="2:15" s="32" customFormat="1" ht="63" x14ac:dyDescent="0.25">
      <c r="B1188" s="189" t="s">
        <v>1320</v>
      </c>
      <c r="C1188" s="49" t="s">
        <v>66</v>
      </c>
      <c r="D1188" s="7" t="s">
        <v>12</v>
      </c>
      <c r="E1188" s="117" t="s">
        <v>1321</v>
      </c>
      <c r="F1188" s="7" t="s">
        <v>19</v>
      </c>
      <c r="G1188" s="254">
        <v>29484</v>
      </c>
      <c r="H1188" s="254">
        <v>1460</v>
      </c>
      <c r="I1188" s="254">
        <f t="shared" ref="I1188:I1197" si="435">G1188+H1188</f>
        <v>30944</v>
      </c>
      <c r="J1188" s="254">
        <v>32742</v>
      </c>
      <c r="K1188" s="254">
        <f>-959+953</f>
        <v>-6</v>
      </c>
      <c r="L1188" s="254">
        <f>J1188+K1188</f>
        <v>32736</v>
      </c>
      <c r="M1188" s="254">
        <v>34582</v>
      </c>
      <c r="N1188" s="254">
        <f>-996+382</f>
        <v>-614</v>
      </c>
      <c r="O1188" s="254">
        <f>M1188+N1188</f>
        <v>33968</v>
      </c>
    </row>
    <row r="1189" spans="2:15" s="32" customFormat="1" ht="31.5" x14ac:dyDescent="0.25">
      <c r="B1189" s="318" t="s">
        <v>191</v>
      </c>
      <c r="C1189" s="49" t="s">
        <v>66</v>
      </c>
      <c r="D1189" s="7" t="s">
        <v>12</v>
      </c>
      <c r="E1189" s="117" t="s">
        <v>1321</v>
      </c>
      <c r="F1189" s="7" t="s">
        <v>30</v>
      </c>
      <c r="G1189" s="254">
        <v>7849</v>
      </c>
      <c r="H1189" s="254">
        <v>-15</v>
      </c>
      <c r="I1189" s="254">
        <f t="shared" si="435"/>
        <v>7834</v>
      </c>
      <c r="J1189" s="254">
        <v>7386</v>
      </c>
      <c r="K1189" s="254"/>
      <c r="L1189" s="254">
        <f>J1189+K1189</f>
        <v>7386</v>
      </c>
      <c r="M1189" s="254">
        <v>7302</v>
      </c>
      <c r="N1189" s="254"/>
      <c r="O1189" s="254">
        <f>M1189+N1189</f>
        <v>7302</v>
      </c>
    </row>
    <row r="1190" spans="2:15" s="32" customFormat="1" ht="47.25" x14ac:dyDescent="0.25">
      <c r="B1190" s="318" t="s">
        <v>109</v>
      </c>
      <c r="C1190" s="49" t="s">
        <v>66</v>
      </c>
      <c r="D1190" s="7" t="s">
        <v>12</v>
      </c>
      <c r="E1190" s="117" t="s">
        <v>1321</v>
      </c>
      <c r="F1190" s="7" t="s">
        <v>111</v>
      </c>
      <c r="G1190" s="254">
        <v>86750</v>
      </c>
      <c r="H1190" s="254">
        <v>3566</v>
      </c>
      <c r="I1190" s="254">
        <f t="shared" si="435"/>
        <v>90316</v>
      </c>
      <c r="J1190" s="254">
        <v>94934</v>
      </c>
      <c r="K1190" s="254">
        <f>-2256+2419</f>
        <v>163</v>
      </c>
      <c r="L1190" s="254">
        <f>J1190+K1190</f>
        <v>95097</v>
      </c>
      <c r="M1190" s="254">
        <v>99271</v>
      </c>
      <c r="N1190" s="254">
        <f>-2305+999</f>
        <v>-1306</v>
      </c>
      <c r="O1190" s="254">
        <f>M1190+N1190</f>
        <v>97965</v>
      </c>
    </row>
    <row r="1191" spans="2:15" s="32" customFormat="1" ht="31.5" x14ac:dyDescent="0.25">
      <c r="B1191" s="318" t="s">
        <v>192</v>
      </c>
      <c r="C1191" s="49" t="s">
        <v>66</v>
      </c>
      <c r="D1191" s="7" t="s">
        <v>12</v>
      </c>
      <c r="E1191" s="117" t="s">
        <v>1321</v>
      </c>
      <c r="F1191" s="7" t="s">
        <v>35</v>
      </c>
      <c r="G1191" s="254">
        <v>303</v>
      </c>
      <c r="H1191" s="254">
        <v>15</v>
      </c>
      <c r="I1191" s="254">
        <f t="shared" si="435"/>
        <v>318</v>
      </c>
      <c r="J1191" s="254">
        <v>302</v>
      </c>
      <c r="K1191" s="254"/>
      <c r="L1191" s="254">
        <f>J1191+K1191</f>
        <v>302</v>
      </c>
      <c r="M1191" s="254">
        <v>302</v>
      </c>
      <c r="N1191" s="254"/>
      <c r="O1191" s="254">
        <f>M1191+N1191</f>
        <v>302</v>
      </c>
    </row>
    <row r="1192" spans="2:15" s="32" customFormat="1" ht="17.25" customHeight="1" x14ac:dyDescent="0.25">
      <c r="B1192" s="318" t="s">
        <v>1322</v>
      </c>
      <c r="C1192" s="49" t="s">
        <v>66</v>
      </c>
      <c r="D1192" s="7" t="s">
        <v>12</v>
      </c>
      <c r="E1192" s="117" t="s">
        <v>1323</v>
      </c>
      <c r="F1192" s="6"/>
      <c r="G1192" s="254">
        <f t="shared" ref="G1192:O1192" si="436">G1193+G1194+G1195+G1197+G1196</f>
        <v>5433</v>
      </c>
      <c r="H1192" s="254">
        <f t="shared" si="436"/>
        <v>0</v>
      </c>
      <c r="I1192" s="254">
        <f t="shared" si="436"/>
        <v>5433</v>
      </c>
      <c r="J1192" s="254">
        <f t="shared" si="436"/>
        <v>5433</v>
      </c>
      <c r="K1192" s="254">
        <f t="shared" si="436"/>
        <v>0</v>
      </c>
      <c r="L1192" s="254">
        <f t="shared" si="436"/>
        <v>5433</v>
      </c>
      <c r="M1192" s="254">
        <f t="shared" si="436"/>
        <v>5433</v>
      </c>
      <c r="N1192" s="254">
        <f t="shared" si="436"/>
        <v>0</v>
      </c>
      <c r="O1192" s="254">
        <f t="shared" si="436"/>
        <v>5433</v>
      </c>
    </row>
    <row r="1193" spans="2:15" s="32" customFormat="1" ht="31.5" x14ac:dyDescent="0.25">
      <c r="B1193" s="314" t="s">
        <v>1324</v>
      </c>
      <c r="C1193" s="49" t="s">
        <v>66</v>
      </c>
      <c r="D1193" s="7" t="s">
        <v>12</v>
      </c>
      <c r="E1193" s="117" t="s">
        <v>1325</v>
      </c>
      <c r="F1193" s="7" t="s">
        <v>30</v>
      </c>
      <c r="G1193" s="254">
        <v>707</v>
      </c>
      <c r="H1193" s="254"/>
      <c r="I1193" s="254">
        <f t="shared" si="435"/>
        <v>707</v>
      </c>
      <c r="J1193" s="254">
        <v>707</v>
      </c>
      <c r="K1193" s="254"/>
      <c r="L1193" s="254">
        <f>J1193+K1193</f>
        <v>707</v>
      </c>
      <c r="M1193" s="254">
        <v>707</v>
      </c>
      <c r="N1193" s="254"/>
      <c r="O1193" s="254">
        <f>M1193+N1193</f>
        <v>707</v>
      </c>
    </row>
    <row r="1194" spans="2:15" s="32" customFormat="1" ht="31.5" x14ac:dyDescent="0.25">
      <c r="B1194" s="314" t="s">
        <v>1326</v>
      </c>
      <c r="C1194" s="49" t="s">
        <v>66</v>
      </c>
      <c r="D1194" s="7" t="s">
        <v>12</v>
      </c>
      <c r="E1194" s="125" t="s">
        <v>1325</v>
      </c>
      <c r="F1194" s="7" t="s">
        <v>111</v>
      </c>
      <c r="G1194" s="254">
        <v>4117</v>
      </c>
      <c r="H1194" s="254"/>
      <c r="I1194" s="254">
        <f t="shared" si="435"/>
        <v>4117</v>
      </c>
      <c r="J1194" s="254">
        <v>4117</v>
      </c>
      <c r="K1194" s="254"/>
      <c r="L1194" s="254">
        <f>J1194+K1194</f>
        <v>4117</v>
      </c>
      <c r="M1194" s="254">
        <v>4117</v>
      </c>
      <c r="N1194" s="254"/>
      <c r="O1194" s="254">
        <f>M1194+N1194</f>
        <v>4117</v>
      </c>
    </row>
    <row r="1195" spans="2:15" s="32" customFormat="1" ht="47.25" hidden="1" x14ac:dyDescent="0.25">
      <c r="B1195" s="319" t="s">
        <v>1327</v>
      </c>
      <c r="C1195" s="49" t="s">
        <v>66</v>
      </c>
      <c r="D1195" s="7" t="s">
        <v>12</v>
      </c>
      <c r="E1195" s="125" t="s">
        <v>1328</v>
      </c>
      <c r="F1195" s="29" t="s">
        <v>47</v>
      </c>
      <c r="G1195" s="254"/>
      <c r="H1195" s="254"/>
      <c r="I1195" s="254">
        <f t="shared" si="435"/>
        <v>0</v>
      </c>
      <c r="J1195" s="254"/>
      <c r="K1195" s="254"/>
      <c r="L1195" s="254">
        <f>J1195+K1195</f>
        <v>0</v>
      </c>
      <c r="M1195" s="254"/>
      <c r="N1195" s="254"/>
      <c r="O1195" s="254">
        <f>M1195+N1195</f>
        <v>0</v>
      </c>
    </row>
    <row r="1196" spans="2:15" s="32" customFormat="1" ht="47.25" hidden="1" x14ac:dyDescent="0.25">
      <c r="B1196" s="319" t="s">
        <v>2197</v>
      </c>
      <c r="C1196" s="49" t="s">
        <v>66</v>
      </c>
      <c r="D1196" s="7" t="s">
        <v>12</v>
      </c>
      <c r="E1196" s="125" t="s">
        <v>1329</v>
      </c>
      <c r="F1196" s="28">
        <v>500</v>
      </c>
      <c r="G1196" s="254"/>
      <c r="H1196" s="254"/>
      <c r="I1196" s="254">
        <f t="shared" si="435"/>
        <v>0</v>
      </c>
      <c r="J1196" s="254"/>
      <c r="K1196" s="254"/>
      <c r="L1196" s="254">
        <f>J1196+K1196</f>
        <v>0</v>
      </c>
      <c r="M1196" s="254"/>
      <c r="N1196" s="254"/>
      <c r="O1196" s="254">
        <f>M1196+N1196</f>
        <v>0</v>
      </c>
    </row>
    <row r="1197" spans="2:15" s="32" customFormat="1" ht="47.25" x14ac:dyDescent="0.25">
      <c r="B1197" s="319" t="s">
        <v>2240</v>
      </c>
      <c r="C1197" s="49" t="s">
        <v>66</v>
      </c>
      <c r="D1197" s="7" t="s">
        <v>12</v>
      </c>
      <c r="E1197" s="125" t="s">
        <v>1330</v>
      </c>
      <c r="F1197" s="28">
        <v>500</v>
      </c>
      <c r="G1197" s="254">
        <v>609</v>
      </c>
      <c r="H1197" s="254"/>
      <c r="I1197" s="254">
        <f t="shared" si="435"/>
        <v>609</v>
      </c>
      <c r="J1197" s="254">
        <v>609</v>
      </c>
      <c r="K1197" s="254"/>
      <c r="L1197" s="254">
        <f>J1197+K1197</f>
        <v>609</v>
      </c>
      <c r="M1197" s="254">
        <v>609</v>
      </c>
      <c r="N1197" s="254"/>
      <c r="O1197" s="254">
        <f>M1197+N1197</f>
        <v>609</v>
      </c>
    </row>
    <row r="1198" spans="2:15" s="32" customFormat="1" ht="51.75" customHeight="1" x14ac:dyDescent="0.25">
      <c r="B1198" s="318" t="s">
        <v>1331</v>
      </c>
      <c r="C1198" s="49" t="s">
        <v>66</v>
      </c>
      <c r="D1198" s="7" t="s">
        <v>12</v>
      </c>
      <c r="E1198" s="125" t="s">
        <v>1332</v>
      </c>
      <c r="F1198" s="28"/>
      <c r="G1198" s="254">
        <f t="shared" ref="G1198:O1198" si="437">G1199+G1200+G1201</f>
        <v>216</v>
      </c>
      <c r="H1198" s="254">
        <f t="shared" si="437"/>
        <v>0</v>
      </c>
      <c r="I1198" s="254">
        <f t="shared" si="437"/>
        <v>216</v>
      </c>
      <c r="J1198" s="254">
        <f t="shared" si="437"/>
        <v>216</v>
      </c>
      <c r="K1198" s="254">
        <f t="shared" si="437"/>
        <v>0</v>
      </c>
      <c r="L1198" s="254">
        <f t="shared" si="437"/>
        <v>216</v>
      </c>
      <c r="M1198" s="254">
        <f t="shared" si="437"/>
        <v>216</v>
      </c>
      <c r="N1198" s="254">
        <f t="shared" si="437"/>
        <v>0</v>
      </c>
      <c r="O1198" s="254">
        <f t="shared" si="437"/>
        <v>216</v>
      </c>
    </row>
    <row r="1199" spans="2:15" s="32" customFormat="1" ht="47.25" hidden="1" x14ac:dyDescent="0.25">
      <c r="B1199" s="287" t="s">
        <v>1333</v>
      </c>
      <c r="C1199" s="49" t="s">
        <v>66</v>
      </c>
      <c r="D1199" s="7" t="s">
        <v>12</v>
      </c>
      <c r="E1199" s="125" t="s">
        <v>1334</v>
      </c>
      <c r="F1199" s="29" t="s">
        <v>47</v>
      </c>
      <c r="G1199" s="254"/>
      <c r="H1199" s="254"/>
      <c r="I1199" s="254"/>
      <c r="J1199" s="254"/>
      <c r="K1199" s="254"/>
      <c r="L1199" s="254"/>
      <c r="M1199" s="254"/>
      <c r="N1199" s="254"/>
      <c r="O1199" s="254"/>
    </row>
    <row r="1200" spans="2:15" s="32" customFormat="1" ht="47.25" hidden="1" x14ac:dyDescent="0.25">
      <c r="B1200" s="287" t="s">
        <v>1335</v>
      </c>
      <c r="C1200" s="49" t="s">
        <v>66</v>
      </c>
      <c r="D1200" s="7" t="s">
        <v>12</v>
      </c>
      <c r="E1200" s="125" t="s">
        <v>1336</v>
      </c>
      <c r="F1200" s="28">
        <v>500</v>
      </c>
      <c r="G1200" s="254"/>
      <c r="H1200" s="254"/>
      <c r="I1200" s="254"/>
      <c r="J1200" s="254"/>
      <c r="K1200" s="254"/>
      <c r="L1200" s="254"/>
      <c r="M1200" s="254"/>
      <c r="N1200" s="254"/>
      <c r="O1200" s="254"/>
    </row>
    <row r="1201" spans="2:15" s="32" customFormat="1" ht="47.25" x14ac:dyDescent="0.25">
      <c r="B1201" s="287" t="s">
        <v>1335</v>
      </c>
      <c r="C1201" s="49" t="s">
        <v>66</v>
      </c>
      <c r="D1201" s="7" t="s">
        <v>12</v>
      </c>
      <c r="E1201" s="125" t="s">
        <v>1337</v>
      </c>
      <c r="F1201" s="28">
        <v>500</v>
      </c>
      <c r="G1201" s="254">
        <v>216</v>
      </c>
      <c r="H1201" s="254"/>
      <c r="I1201" s="254">
        <f>G1201+H1201</f>
        <v>216</v>
      </c>
      <c r="J1201" s="254">
        <v>216</v>
      </c>
      <c r="K1201" s="254"/>
      <c r="L1201" s="254">
        <f>J1201+K1201</f>
        <v>216</v>
      </c>
      <c r="M1201" s="254">
        <v>216</v>
      </c>
      <c r="N1201" s="254"/>
      <c r="O1201" s="254">
        <f>M1201+N1201</f>
        <v>216</v>
      </c>
    </row>
    <row r="1202" spans="2:15" s="32" customFormat="1" ht="47.25" x14ac:dyDescent="0.25">
      <c r="B1202" s="318" t="s">
        <v>1338</v>
      </c>
      <c r="C1202" s="49" t="s">
        <v>66</v>
      </c>
      <c r="D1202" s="7" t="s">
        <v>12</v>
      </c>
      <c r="E1202" s="125" t="s">
        <v>1339</v>
      </c>
      <c r="F1202" s="28"/>
      <c r="G1202" s="254">
        <f t="shared" ref="G1202:O1202" si="438">G1203+G1204</f>
        <v>708</v>
      </c>
      <c r="H1202" s="254">
        <f t="shared" si="438"/>
        <v>0</v>
      </c>
      <c r="I1202" s="254">
        <f t="shared" si="438"/>
        <v>708</v>
      </c>
      <c r="J1202" s="254">
        <f t="shared" si="438"/>
        <v>2771</v>
      </c>
      <c r="K1202" s="254">
        <f t="shared" si="438"/>
        <v>0</v>
      </c>
      <c r="L1202" s="254">
        <f t="shared" si="438"/>
        <v>2771</v>
      </c>
      <c r="M1202" s="254">
        <f t="shared" si="438"/>
        <v>628</v>
      </c>
      <c r="N1202" s="254">
        <f t="shared" si="438"/>
        <v>0</v>
      </c>
      <c r="O1202" s="254">
        <f t="shared" si="438"/>
        <v>628</v>
      </c>
    </row>
    <row r="1203" spans="2:15" s="32" customFormat="1" ht="31.5" x14ac:dyDescent="0.25">
      <c r="B1203" s="318" t="s">
        <v>275</v>
      </c>
      <c r="C1203" s="49" t="s">
        <v>66</v>
      </c>
      <c r="D1203" s="7" t="s">
        <v>12</v>
      </c>
      <c r="E1203" s="125" t="s">
        <v>1340</v>
      </c>
      <c r="F1203" s="29" t="s">
        <v>30</v>
      </c>
      <c r="G1203" s="254">
        <v>558</v>
      </c>
      <c r="H1203" s="254"/>
      <c r="I1203" s="254">
        <f>G1203+H1203</f>
        <v>558</v>
      </c>
      <c r="J1203" s="254">
        <v>461</v>
      </c>
      <c r="K1203" s="254"/>
      <c r="L1203" s="254">
        <f>J1203+K1203</f>
        <v>461</v>
      </c>
      <c r="M1203" s="254">
        <v>558</v>
      </c>
      <c r="N1203" s="254"/>
      <c r="O1203" s="254">
        <f>M1203+N1203</f>
        <v>558</v>
      </c>
    </row>
    <row r="1204" spans="2:15" s="32" customFormat="1" ht="31.5" x14ac:dyDescent="0.25">
      <c r="B1204" s="287" t="s">
        <v>1051</v>
      </c>
      <c r="C1204" s="49" t="s">
        <v>66</v>
      </c>
      <c r="D1204" s="7" t="s">
        <v>12</v>
      </c>
      <c r="E1204" s="125" t="s">
        <v>1340</v>
      </c>
      <c r="F1204" s="29" t="s">
        <v>111</v>
      </c>
      <c r="G1204" s="254">
        <v>150</v>
      </c>
      <c r="H1204" s="254"/>
      <c r="I1204" s="254">
        <f>G1204+H1204</f>
        <v>150</v>
      </c>
      <c r="J1204" s="254">
        <v>2310</v>
      </c>
      <c r="K1204" s="254"/>
      <c r="L1204" s="254">
        <f>J1204+K1204</f>
        <v>2310</v>
      </c>
      <c r="M1204" s="254">
        <v>70</v>
      </c>
      <c r="N1204" s="254"/>
      <c r="O1204" s="254">
        <f>M1204+N1204</f>
        <v>70</v>
      </c>
    </row>
    <row r="1205" spans="2:15" s="32" customFormat="1" ht="31.5" hidden="1" x14ac:dyDescent="0.25">
      <c r="B1205" s="314" t="s">
        <v>1341</v>
      </c>
      <c r="C1205" s="49" t="s">
        <v>66</v>
      </c>
      <c r="D1205" s="7" t="s">
        <v>12</v>
      </c>
      <c r="E1205" s="117" t="s">
        <v>1342</v>
      </c>
      <c r="F1205" s="6"/>
      <c r="G1205" s="254">
        <f t="shared" ref="G1205:O1205" si="439">G1206</f>
        <v>0</v>
      </c>
      <c r="H1205" s="254">
        <f t="shared" si="439"/>
        <v>0</v>
      </c>
      <c r="I1205" s="254">
        <f t="shared" si="439"/>
        <v>0</v>
      </c>
      <c r="J1205" s="254">
        <f t="shared" si="439"/>
        <v>0</v>
      </c>
      <c r="K1205" s="254">
        <f t="shared" si="439"/>
        <v>0</v>
      </c>
      <c r="L1205" s="254">
        <f t="shared" si="439"/>
        <v>0</v>
      </c>
      <c r="M1205" s="254">
        <f t="shared" si="439"/>
        <v>0</v>
      </c>
      <c r="N1205" s="254">
        <f t="shared" si="439"/>
        <v>0</v>
      </c>
      <c r="O1205" s="254">
        <f t="shared" si="439"/>
        <v>0</v>
      </c>
    </row>
    <row r="1206" spans="2:15" s="32" customFormat="1" ht="60" hidden="1" customHeight="1" x14ac:dyDescent="0.25">
      <c r="B1206" s="318" t="s">
        <v>1343</v>
      </c>
      <c r="C1206" s="49" t="s">
        <v>66</v>
      </c>
      <c r="D1206" s="7" t="s">
        <v>12</v>
      </c>
      <c r="E1206" s="117" t="s">
        <v>1344</v>
      </c>
      <c r="F1206" s="7" t="s">
        <v>111</v>
      </c>
      <c r="G1206" s="254"/>
      <c r="H1206" s="254"/>
      <c r="I1206" s="254"/>
      <c r="J1206" s="254"/>
      <c r="K1206" s="254"/>
      <c r="L1206" s="254"/>
      <c r="M1206" s="254"/>
      <c r="N1206" s="254"/>
      <c r="O1206" s="254"/>
    </row>
    <row r="1207" spans="2:15" s="32" customFormat="1" ht="15.75" x14ac:dyDescent="0.25">
      <c r="B1207" s="318" t="s">
        <v>1345</v>
      </c>
      <c r="C1207" s="7" t="s">
        <v>66</v>
      </c>
      <c r="D1207" s="7" t="s">
        <v>12</v>
      </c>
      <c r="E1207" s="117" t="s">
        <v>1346</v>
      </c>
      <c r="F1207" s="6"/>
      <c r="G1207" s="254">
        <f t="shared" ref="G1207:O1207" si="440">G1208</f>
        <v>29199</v>
      </c>
      <c r="H1207" s="254">
        <f t="shared" si="440"/>
        <v>5000</v>
      </c>
      <c r="I1207" s="254">
        <f t="shared" si="440"/>
        <v>34199</v>
      </c>
      <c r="J1207" s="254">
        <f t="shared" si="440"/>
        <v>0</v>
      </c>
      <c r="K1207" s="254">
        <f t="shared" si="440"/>
        <v>6764</v>
      </c>
      <c r="L1207" s="254">
        <f t="shared" si="440"/>
        <v>6764</v>
      </c>
      <c r="M1207" s="254">
        <f t="shared" si="440"/>
        <v>0</v>
      </c>
      <c r="N1207" s="254">
        <f t="shared" si="440"/>
        <v>4050</v>
      </c>
      <c r="O1207" s="254">
        <f t="shared" si="440"/>
        <v>4050</v>
      </c>
    </row>
    <row r="1208" spans="2:15" s="32" customFormat="1" ht="31.5" x14ac:dyDescent="0.25">
      <c r="B1208" s="318" t="s">
        <v>1069</v>
      </c>
      <c r="C1208" s="7" t="s">
        <v>66</v>
      </c>
      <c r="D1208" s="7" t="s">
        <v>12</v>
      </c>
      <c r="E1208" s="117" t="s">
        <v>1347</v>
      </c>
      <c r="F1208" s="7" t="s">
        <v>47</v>
      </c>
      <c r="G1208" s="254">
        <v>29199</v>
      </c>
      <c r="H1208" s="254">
        <v>5000</v>
      </c>
      <c r="I1208" s="254">
        <f>G1208+H1208</f>
        <v>34199</v>
      </c>
      <c r="J1208" s="254">
        <v>0</v>
      </c>
      <c r="K1208" s="254">
        <v>6764</v>
      </c>
      <c r="L1208" s="254">
        <f>J1208+K1208</f>
        <v>6764</v>
      </c>
      <c r="M1208" s="254">
        <v>0</v>
      </c>
      <c r="N1208" s="254">
        <v>4050</v>
      </c>
      <c r="O1208" s="254">
        <f>M1208+N1208</f>
        <v>4050</v>
      </c>
    </row>
    <row r="1209" spans="2:15" s="32" customFormat="1" ht="15.75" x14ac:dyDescent="0.25">
      <c r="B1209" s="318" t="s">
        <v>1348</v>
      </c>
      <c r="C1209" s="49" t="s">
        <v>66</v>
      </c>
      <c r="D1209" s="7" t="s">
        <v>12</v>
      </c>
      <c r="E1209" s="117" t="s">
        <v>1349</v>
      </c>
      <c r="F1209" s="6"/>
      <c r="G1209" s="254">
        <f t="shared" ref="G1209:O1209" si="441">G1210+G1212+G1214+G1216</f>
        <v>148046</v>
      </c>
      <c r="H1209" s="254">
        <f t="shared" si="441"/>
        <v>29211</v>
      </c>
      <c r="I1209" s="254">
        <f t="shared" si="441"/>
        <v>177257</v>
      </c>
      <c r="J1209" s="254">
        <f t="shared" si="441"/>
        <v>152603</v>
      </c>
      <c r="K1209" s="254">
        <f t="shared" si="441"/>
        <v>511</v>
      </c>
      <c r="L1209" s="254">
        <f t="shared" si="441"/>
        <v>153114</v>
      </c>
      <c r="M1209" s="254">
        <f t="shared" si="441"/>
        <v>160020</v>
      </c>
      <c r="N1209" s="254">
        <f t="shared" si="441"/>
        <v>-1736</v>
      </c>
      <c r="O1209" s="254">
        <f t="shared" si="441"/>
        <v>158284</v>
      </c>
    </row>
    <row r="1210" spans="2:15" s="32" customFormat="1" ht="31.5" x14ac:dyDescent="0.25">
      <c r="B1210" s="314" t="s">
        <v>107</v>
      </c>
      <c r="C1210" s="49" t="s">
        <v>66</v>
      </c>
      <c r="D1210" s="7" t="s">
        <v>12</v>
      </c>
      <c r="E1210" s="117" t="s">
        <v>1350</v>
      </c>
      <c r="F1210" s="6"/>
      <c r="G1210" s="254">
        <f t="shared" ref="G1210:O1210" si="442">G1211</f>
        <v>142269</v>
      </c>
      <c r="H1210" s="254">
        <f t="shared" si="442"/>
        <v>5728</v>
      </c>
      <c r="I1210" s="254">
        <f t="shared" si="442"/>
        <v>147997</v>
      </c>
      <c r="J1210" s="254">
        <f t="shared" si="442"/>
        <v>151611</v>
      </c>
      <c r="K1210" s="254">
        <f t="shared" si="442"/>
        <v>511</v>
      </c>
      <c r="L1210" s="254">
        <f t="shared" si="442"/>
        <v>152122</v>
      </c>
      <c r="M1210" s="254">
        <f t="shared" si="442"/>
        <v>158332</v>
      </c>
      <c r="N1210" s="254">
        <f t="shared" si="442"/>
        <v>-1736</v>
      </c>
      <c r="O1210" s="254">
        <f t="shared" si="442"/>
        <v>156596</v>
      </c>
    </row>
    <row r="1211" spans="2:15" s="32" customFormat="1" ht="47.25" x14ac:dyDescent="0.25">
      <c r="B1211" s="318" t="s">
        <v>109</v>
      </c>
      <c r="C1211" s="49" t="s">
        <v>66</v>
      </c>
      <c r="D1211" s="7" t="s">
        <v>12</v>
      </c>
      <c r="E1211" s="117" t="s">
        <v>1351</v>
      </c>
      <c r="F1211" s="7" t="s">
        <v>111</v>
      </c>
      <c r="G1211" s="254">
        <v>142269</v>
      </c>
      <c r="H1211" s="254">
        <v>5728</v>
      </c>
      <c r="I1211" s="254">
        <f>G1211+H1211</f>
        <v>147997</v>
      </c>
      <c r="J1211" s="254">
        <v>151611</v>
      </c>
      <c r="K1211" s="254">
        <f>-3561+4072</f>
        <v>511</v>
      </c>
      <c r="L1211" s="254">
        <f>J1211+K1211</f>
        <v>152122</v>
      </c>
      <c r="M1211" s="254">
        <v>158332</v>
      </c>
      <c r="N1211" s="254">
        <f>-3701+1965</f>
        <v>-1736</v>
      </c>
      <c r="O1211" s="254">
        <f>M1211+N1211</f>
        <v>156596</v>
      </c>
    </row>
    <row r="1212" spans="2:15" s="32" customFormat="1" ht="31.5" x14ac:dyDescent="0.25">
      <c r="B1212" s="287" t="s">
        <v>1352</v>
      </c>
      <c r="C1212" s="49" t="s">
        <v>66</v>
      </c>
      <c r="D1212" s="7" t="s">
        <v>12</v>
      </c>
      <c r="E1212" s="117" t="s">
        <v>1353</v>
      </c>
      <c r="F1212" s="6"/>
      <c r="G1212" s="254">
        <f t="shared" ref="G1212:O1212" si="443">G1213</f>
        <v>1277</v>
      </c>
      <c r="H1212" s="254">
        <f t="shared" si="443"/>
        <v>0</v>
      </c>
      <c r="I1212" s="254">
        <f t="shared" si="443"/>
        <v>1277</v>
      </c>
      <c r="J1212" s="254">
        <f t="shared" si="443"/>
        <v>992</v>
      </c>
      <c r="K1212" s="254">
        <f t="shared" si="443"/>
        <v>0</v>
      </c>
      <c r="L1212" s="254">
        <f t="shared" si="443"/>
        <v>992</v>
      </c>
      <c r="M1212" s="254">
        <f t="shared" si="443"/>
        <v>1688</v>
      </c>
      <c r="N1212" s="254">
        <f t="shared" si="443"/>
        <v>0</v>
      </c>
      <c r="O1212" s="254">
        <f t="shared" si="443"/>
        <v>1688</v>
      </c>
    </row>
    <row r="1213" spans="2:15" s="32" customFormat="1" ht="31.5" x14ac:dyDescent="0.25">
      <c r="B1213" s="287" t="s">
        <v>1051</v>
      </c>
      <c r="C1213" s="49" t="s">
        <v>66</v>
      </c>
      <c r="D1213" s="7" t="s">
        <v>12</v>
      </c>
      <c r="E1213" s="117" t="s">
        <v>1354</v>
      </c>
      <c r="F1213" s="7" t="s">
        <v>111</v>
      </c>
      <c r="G1213" s="254">
        <v>1277</v>
      </c>
      <c r="H1213" s="254"/>
      <c r="I1213" s="254">
        <f>G1213+H1213</f>
        <v>1277</v>
      </c>
      <c r="J1213" s="254">
        <v>992</v>
      </c>
      <c r="K1213" s="254"/>
      <c r="L1213" s="254">
        <f>J1213+K1213</f>
        <v>992</v>
      </c>
      <c r="M1213" s="254">
        <v>1688</v>
      </c>
      <c r="N1213" s="254"/>
      <c r="O1213" s="254">
        <f>M1213+N1213</f>
        <v>1688</v>
      </c>
    </row>
    <row r="1214" spans="2:15" s="32" customFormat="1" ht="39.75" hidden="1" customHeight="1" x14ac:dyDescent="0.25">
      <c r="B1214" s="287" t="s">
        <v>1341</v>
      </c>
      <c r="C1214" s="49" t="s">
        <v>66</v>
      </c>
      <c r="D1214" s="7" t="s">
        <v>12</v>
      </c>
      <c r="E1214" s="117" t="s">
        <v>1355</v>
      </c>
      <c r="F1214" s="6"/>
      <c r="G1214" s="254">
        <f t="shared" ref="G1214:O1214" si="444">G1215</f>
        <v>0</v>
      </c>
      <c r="H1214" s="254">
        <f t="shared" si="444"/>
        <v>0</v>
      </c>
      <c r="I1214" s="254">
        <f t="shared" si="444"/>
        <v>0</v>
      </c>
      <c r="J1214" s="254">
        <f t="shared" si="444"/>
        <v>0</v>
      </c>
      <c r="K1214" s="254">
        <f t="shared" si="444"/>
        <v>0</v>
      </c>
      <c r="L1214" s="254">
        <f t="shared" si="444"/>
        <v>0</v>
      </c>
      <c r="M1214" s="254">
        <f t="shared" si="444"/>
        <v>0</v>
      </c>
      <c r="N1214" s="254">
        <f t="shared" si="444"/>
        <v>0</v>
      </c>
      <c r="O1214" s="254">
        <f t="shared" si="444"/>
        <v>0</v>
      </c>
    </row>
    <row r="1215" spans="2:15" s="32" customFormat="1" ht="47.25" hidden="1" x14ac:dyDescent="0.25">
      <c r="B1215" s="287" t="s">
        <v>1356</v>
      </c>
      <c r="C1215" s="49" t="s">
        <v>66</v>
      </c>
      <c r="D1215" s="7" t="s">
        <v>12</v>
      </c>
      <c r="E1215" s="117" t="s">
        <v>1357</v>
      </c>
      <c r="F1215" s="7" t="s">
        <v>111</v>
      </c>
      <c r="G1215" s="254"/>
      <c r="H1215" s="254"/>
      <c r="I1215" s="254"/>
      <c r="J1215" s="254"/>
      <c r="K1215" s="254"/>
      <c r="L1215" s="254"/>
      <c r="M1215" s="254"/>
      <c r="N1215" s="254"/>
      <c r="O1215" s="254"/>
    </row>
    <row r="1216" spans="2:15" s="32" customFormat="1" ht="15.75" x14ac:dyDescent="0.25">
      <c r="B1216" s="287" t="s">
        <v>1345</v>
      </c>
      <c r="C1216" s="49" t="s">
        <v>66</v>
      </c>
      <c r="D1216" s="7" t="s">
        <v>12</v>
      </c>
      <c r="E1216" s="117" t="s">
        <v>1358</v>
      </c>
      <c r="F1216" s="6"/>
      <c r="G1216" s="254">
        <f>G1219+G1217+G1218</f>
        <v>4500</v>
      </c>
      <c r="H1216" s="254">
        <f>H1219+H1217+H1218</f>
        <v>23483</v>
      </c>
      <c r="I1216" s="254">
        <f>I1219+I1217+I1218</f>
        <v>27983</v>
      </c>
      <c r="J1216" s="254">
        <f>J1219+J1217+J1218</f>
        <v>0</v>
      </c>
      <c r="K1216" s="254">
        <f>K1219+K1217+K1218</f>
        <v>0</v>
      </c>
      <c r="L1216" s="254"/>
      <c r="M1216" s="254"/>
      <c r="N1216" s="254"/>
      <c r="O1216" s="254"/>
    </row>
    <row r="1217" spans="2:15" s="32" customFormat="1" ht="47.25" x14ac:dyDescent="0.25">
      <c r="B1217" s="287" t="s">
        <v>1359</v>
      </c>
      <c r="C1217" s="49" t="s">
        <v>66</v>
      </c>
      <c r="D1217" s="7" t="s">
        <v>12</v>
      </c>
      <c r="E1217" s="117" t="s">
        <v>1360</v>
      </c>
      <c r="F1217" s="7" t="s">
        <v>111</v>
      </c>
      <c r="G1217" s="254">
        <v>4500</v>
      </c>
      <c r="H1217" s="254">
        <v>12580</v>
      </c>
      <c r="I1217" s="254">
        <f>G1217+H1217</f>
        <v>17080</v>
      </c>
      <c r="J1217" s="254">
        <v>0</v>
      </c>
      <c r="K1217" s="254"/>
      <c r="L1217" s="254"/>
      <c r="M1217" s="254"/>
      <c r="N1217" s="254"/>
      <c r="O1217" s="254"/>
    </row>
    <row r="1218" spans="2:15" s="32" customFormat="1" ht="47.25" x14ac:dyDescent="0.25">
      <c r="B1218" s="287" t="s">
        <v>491</v>
      </c>
      <c r="C1218" s="49" t="s">
        <v>66</v>
      </c>
      <c r="D1218" s="7" t="s">
        <v>12</v>
      </c>
      <c r="E1218" s="117" t="s">
        <v>1361</v>
      </c>
      <c r="F1218" s="7" t="s">
        <v>1197</v>
      </c>
      <c r="G1218" s="254"/>
      <c r="H1218" s="254">
        <f>10907-4</f>
        <v>10903</v>
      </c>
      <c r="I1218" s="254">
        <f>G1218+H1218</f>
        <v>10903</v>
      </c>
      <c r="J1218" s="254"/>
      <c r="K1218" s="254"/>
      <c r="L1218" s="254"/>
      <c r="M1218" s="254"/>
      <c r="N1218" s="254"/>
      <c r="O1218" s="254"/>
    </row>
    <row r="1219" spans="2:15" s="32" customFormat="1" ht="31.5" hidden="1" x14ac:dyDescent="0.25">
      <c r="B1219" s="287" t="s">
        <v>2198</v>
      </c>
      <c r="C1219" s="49" t="s">
        <v>66</v>
      </c>
      <c r="D1219" s="7" t="s">
        <v>12</v>
      </c>
      <c r="E1219" s="117" t="s">
        <v>1362</v>
      </c>
      <c r="F1219" s="7" t="s">
        <v>47</v>
      </c>
      <c r="G1219" s="254"/>
      <c r="H1219" s="254"/>
      <c r="I1219" s="254"/>
      <c r="J1219" s="254"/>
      <c r="K1219" s="254"/>
      <c r="L1219" s="254"/>
      <c r="M1219" s="254"/>
      <c r="N1219" s="254"/>
      <c r="O1219" s="254"/>
    </row>
    <row r="1220" spans="2:15" s="32" customFormat="1" ht="15.75" x14ac:dyDescent="0.25">
      <c r="B1220" s="287" t="s">
        <v>1363</v>
      </c>
      <c r="C1220" s="49" t="s">
        <v>66</v>
      </c>
      <c r="D1220" s="7" t="s">
        <v>12</v>
      </c>
      <c r="E1220" s="117" t="s">
        <v>1364</v>
      </c>
      <c r="F1220" s="6"/>
      <c r="G1220" s="254">
        <f t="shared" ref="G1220:O1220" si="445">G1221+G1223+G1225+G1227</f>
        <v>83519</v>
      </c>
      <c r="H1220" s="254">
        <f t="shared" si="445"/>
        <v>209118</v>
      </c>
      <c r="I1220" s="254">
        <f t="shared" si="445"/>
        <v>292637</v>
      </c>
      <c r="J1220" s="254">
        <f t="shared" si="445"/>
        <v>88863</v>
      </c>
      <c r="K1220" s="254">
        <f t="shared" si="445"/>
        <v>116904</v>
      </c>
      <c r="L1220" s="254">
        <f t="shared" si="445"/>
        <v>205767</v>
      </c>
      <c r="M1220" s="254">
        <f t="shared" si="445"/>
        <v>56469</v>
      </c>
      <c r="N1220" s="254">
        <f t="shared" si="445"/>
        <v>217622</v>
      </c>
      <c r="O1220" s="254">
        <f t="shared" si="445"/>
        <v>274091</v>
      </c>
    </row>
    <row r="1221" spans="2:15" s="32" customFormat="1" ht="31.5" x14ac:dyDescent="0.25">
      <c r="B1221" s="320" t="s">
        <v>107</v>
      </c>
      <c r="C1221" s="49" t="s">
        <v>66</v>
      </c>
      <c r="D1221" s="7" t="s">
        <v>12</v>
      </c>
      <c r="E1221" s="117" t="s">
        <v>1429</v>
      </c>
      <c r="F1221" s="6"/>
      <c r="G1221" s="254">
        <f t="shared" ref="G1221:O1221" si="446">G1222</f>
        <v>48748</v>
      </c>
      <c r="H1221" s="254">
        <f t="shared" si="446"/>
        <v>1888</v>
      </c>
      <c r="I1221" s="254">
        <f t="shared" si="446"/>
        <v>50636</v>
      </c>
      <c r="J1221" s="254">
        <f t="shared" si="446"/>
        <v>52841</v>
      </c>
      <c r="K1221" s="254">
        <f t="shared" si="446"/>
        <v>147</v>
      </c>
      <c r="L1221" s="254">
        <f t="shared" si="446"/>
        <v>52988</v>
      </c>
      <c r="M1221" s="254">
        <f t="shared" si="446"/>
        <v>55509</v>
      </c>
      <c r="N1221" s="254">
        <f t="shared" si="446"/>
        <v>-818</v>
      </c>
      <c r="O1221" s="254">
        <f t="shared" si="446"/>
        <v>54691</v>
      </c>
    </row>
    <row r="1222" spans="2:15" s="32" customFormat="1" ht="47.25" x14ac:dyDescent="0.25">
      <c r="B1222" s="287" t="s">
        <v>109</v>
      </c>
      <c r="C1222" s="49" t="s">
        <v>66</v>
      </c>
      <c r="D1222" s="7" t="s">
        <v>12</v>
      </c>
      <c r="E1222" s="117" t="s">
        <v>1430</v>
      </c>
      <c r="F1222" s="29" t="s">
        <v>111</v>
      </c>
      <c r="G1222" s="254">
        <v>48748</v>
      </c>
      <c r="H1222" s="254">
        <v>1888</v>
      </c>
      <c r="I1222" s="254">
        <f t="shared" ref="I1222:I1231" si="447">G1222+H1222</f>
        <v>50636</v>
      </c>
      <c r="J1222" s="254">
        <v>52841</v>
      </c>
      <c r="K1222" s="254">
        <f>-1391+1538</f>
        <v>147</v>
      </c>
      <c r="L1222" s="254">
        <f>J1222+K1222</f>
        <v>52988</v>
      </c>
      <c r="M1222" s="254">
        <v>55509</v>
      </c>
      <c r="N1222" s="254">
        <f>-1470+652</f>
        <v>-818</v>
      </c>
      <c r="O1222" s="254">
        <f>M1222+N1222</f>
        <v>54691</v>
      </c>
    </row>
    <row r="1223" spans="2:15" s="32" customFormat="1" ht="31.5" x14ac:dyDescent="0.25">
      <c r="B1223" s="318" t="s">
        <v>1431</v>
      </c>
      <c r="C1223" s="49" t="s">
        <v>66</v>
      </c>
      <c r="D1223" s="7" t="s">
        <v>12</v>
      </c>
      <c r="E1223" s="117" t="s">
        <v>1432</v>
      </c>
      <c r="F1223" s="28"/>
      <c r="G1223" s="254">
        <f t="shared" ref="G1223:O1223" si="448">G1224</f>
        <v>940</v>
      </c>
      <c r="H1223" s="254">
        <f t="shared" si="448"/>
        <v>0</v>
      </c>
      <c r="I1223" s="254">
        <f t="shared" si="448"/>
        <v>940</v>
      </c>
      <c r="J1223" s="254">
        <f t="shared" si="448"/>
        <v>2191</v>
      </c>
      <c r="K1223" s="254">
        <f t="shared" si="448"/>
        <v>0</v>
      </c>
      <c r="L1223" s="254">
        <f t="shared" si="448"/>
        <v>2191</v>
      </c>
      <c r="M1223" s="254">
        <f t="shared" si="448"/>
        <v>940</v>
      </c>
      <c r="N1223" s="254">
        <f t="shared" si="448"/>
        <v>0</v>
      </c>
      <c r="O1223" s="254">
        <f t="shared" si="448"/>
        <v>940</v>
      </c>
    </row>
    <row r="1224" spans="2:15" s="32" customFormat="1" ht="31.5" x14ac:dyDescent="0.25">
      <c r="B1224" s="314" t="s">
        <v>1051</v>
      </c>
      <c r="C1224" s="49" t="s">
        <v>66</v>
      </c>
      <c r="D1224" s="7" t="s">
        <v>12</v>
      </c>
      <c r="E1224" s="117" t="s">
        <v>1433</v>
      </c>
      <c r="F1224" s="7" t="s">
        <v>111</v>
      </c>
      <c r="G1224" s="254">
        <v>940</v>
      </c>
      <c r="H1224" s="254"/>
      <c r="I1224" s="254">
        <f t="shared" si="447"/>
        <v>940</v>
      </c>
      <c r="J1224" s="254">
        <v>2191</v>
      </c>
      <c r="K1224" s="254"/>
      <c r="L1224" s="254">
        <f>J1224+K1224</f>
        <v>2191</v>
      </c>
      <c r="M1224" s="254">
        <v>940</v>
      </c>
      <c r="N1224" s="254"/>
      <c r="O1224" s="254">
        <f>M1224+N1224</f>
        <v>940</v>
      </c>
    </row>
    <row r="1225" spans="2:15" s="32" customFormat="1" ht="15.75" x14ac:dyDescent="0.25">
      <c r="B1225" s="287" t="s">
        <v>1434</v>
      </c>
      <c r="C1225" s="49" t="s">
        <v>66</v>
      </c>
      <c r="D1225" s="7" t="s">
        <v>12</v>
      </c>
      <c r="E1225" s="117" t="s">
        <v>1435</v>
      </c>
      <c r="F1225" s="28"/>
      <c r="G1225" s="254">
        <f t="shared" ref="G1225:O1225" si="449">G1226</f>
        <v>20</v>
      </c>
      <c r="H1225" s="254">
        <f t="shared" si="449"/>
        <v>0</v>
      </c>
      <c r="I1225" s="254">
        <f t="shared" si="449"/>
        <v>20</v>
      </c>
      <c r="J1225" s="254">
        <f t="shared" si="449"/>
        <v>20</v>
      </c>
      <c r="K1225" s="254">
        <f t="shared" si="449"/>
        <v>0</v>
      </c>
      <c r="L1225" s="254">
        <f t="shared" si="449"/>
        <v>20</v>
      </c>
      <c r="M1225" s="254">
        <f t="shared" si="449"/>
        <v>20</v>
      </c>
      <c r="N1225" s="254">
        <f t="shared" si="449"/>
        <v>0</v>
      </c>
      <c r="O1225" s="254">
        <f t="shared" si="449"/>
        <v>20</v>
      </c>
    </row>
    <row r="1226" spans="2:15" s="32" customFormat="1" ht="31.5" x14ac:dyDescent="0.25">
      <c r="B1226" s="314" t="s">
        <v>1436</v>
      </c>
      <c r="C1226" s="49" t="s">
        <v>66</v>
      </c>
      <c r="D1226" s="7" t="s">
        <v>12</v>
      </c>
      <c r="E1226" s="117" t="s">
        <v>1437</v>
      </c>
      <c r="F1226" s="7" t="s">
        <v>111</v>
      </c>
      <c r="G1226" s="254">
        <v>20</v>
      </c>
      <c r="H1226" s="254"/>
      <c r="I1226" s="254">
        <f t="shared" si="447"/>
        <v>20</v>
      </c>
      <c r="J1226" s="254">
        <v>20</v>
      </c>
      <c r="K1226" s="254"/>
      <c r="L1226" s="254">
        <f>J1226+K1226</f>
        <v>20</v>
      </c>
      <c r="M1226" s="254">
        <v>20</v>
      </c>
      <c r="N1226" s="254"/>
      <c r="O1226" s="254">
        <f>M1226+N1226</f>
        <v>20</v>
      </c>
    </row>
    <row r="1227" spans="2:15" s="32" customFormat="1" ht="21" customHeight="1" x14ac:dyDescent="0.25">
      <c r="B1227" s="314" t="s">
        <v>1345</v>
      </c>
      <c r="C1227" s="49" t="s">
        <v>66</v>
      </c>
      <c r="D1227" s="7" t="s">
        <v>12</v>
      </c>
      <c r="E1227" s="117" t="s">
        <v>1365</v>
      </c>
      <c r="F1227" s="6"/>
      <c r="G1227" s="254">
        <f>G1228+G1229+G1230+G1231</f>
        <v>33811</v>
      </c>
      <c r="H1227" s="254">
        <f t="shared" ref="H1227:O1227" si="450">H1228+H1229+H1230+H1231</f>
        <v>207230</v>
      </c>
      <c r="I1227" s="254">
        <f t="shared" si="450"/>
        <v>241041</v>
      </c>
      <c r="J1227" s="254">
        <f t="shared" si="450"/>
        <v>33811</v>
      </c>
      <c r="K1227" s="254">
        <f t="shared" si="450"/>
        <v>116757</v>
      </c>
      <c r="L1227" s="254">
        <f t="shared" si="450"/>
        <v>150568</v>
      </c>
      <c r="M1227" s="254">
        <f t="shared" si="450"/>
        <v>0</v>
      </c>
      <c r="N1227" s="254">
        <f t="shared" si="450"/>
        <v>218440</v>
      </c>
      <c r="O1227" s="254">
        <f t="shared" si="450"/>
        <v>218440</v>
      </c>
    </row>
    <row r="1228" spans="2:15" s="32" customFormat="1" ht="50.25" customHeight="1" x14ac:dyDescent="0.25">
      <c r="B1228" s="340" t="s">
        <v>2211</v>
      </c>
      <c r="C1228" s="20" t="s">
        <v>66</v>
      </c>
      <c r="D1228" s="20" t="s">
        <v>12</v>
      </c>
      <c r="E1228" s="102" t="s">
        <v>2092</v>
      </c>
      <c r="F1228" s="2">
        <v>500</v>
      </c>
      <c r="G1228" s="254">
        <v>33811</v>
      </c>
      <c r="H1228" s="254">
        <v>5235</v>
      </c>
      <c r="I1228" s="254">
        <f t="shared" si="447"/>
        <v>39046</v>
      </c>
      <c r="J1228" s="254">
        <v>33811</v>
      </c>
      <c r="K1228" s="254">
        <v>5235</v>
      </c>
      <c r="L1228" s="254">
        <f>J1228+K1228</f>
        <v>39046</v>
      </c>
      <c r="M1228" s="254">
        <v>0</v>
      </c>
      <c r="N1228" s="254"/>
      <c r="O1228" s="254"/>
    </row>
    <row r="1229" spans="2:15" s="32" customFormat="1" ht="52.5" customHeight="1" x14ac:dyDescent="0.25">
      <c r="B1229" s="314" t="s">
        <v>491</v>
      </c>
      <c r="C1229" s="49" t="s">
        <v>66</v>
      </c>
      <c r="D1229" s="7" t="s">
        <v>12</v>
      </c>
      <c r="E1229" s="117" t="s">
        <v>1439</v>
      </c>
      <c r="F1229" s="2">
        <v>400</v>
      </c>
      <c r="G1229" s="254"/>
      <c r="H1229" s="254">
        <v>99600</v>
      </c>
      <c r="I1229" s="254">
        <f t="shared" si="447"/>
        <v>99600</v>
      </c>
      <c r="J1229" s="254"/>
      <c r="K1229" s="254">
        <v>66490</v>
      </c>
      <c r="L1229" s="254">
        <f>J1229+K1229</f>
        <v>66490</v>
      </c>
      <c r="M1229" s="254"/>
      <c r="N1229" s="254">
        <v>80155</v>
      </c>
      <c r="O1229" s="254">
        <f>M1229+N1229</f>
        <v>80155</v>
      </c>
    </row>
    <row r="1230" spans="2:15" s="32" customFormat="1" ht="50.25" customHeight="1" x14ac:dyDescent="0.25">
      <c r="B1230" s="314" t="s">
        <v>1001</v>
      </c>
      <c r="C1230" s="49" t="s">
        <v>66</v>
      </c>
      <c r="D1230" s="7" t="s">
        <v>12</v>
      </c>
      <c r="E1230" s="117" t="s">
        <v>1443</v>
      </c>
      <c r="F1230" s="2">
        <v>500</v>
      </c>
      <c r="G1230" s="254"/>
      <c r="H1230" s="254">
        <v>63000</v>
      </c>
      <c r="I1230" s="254">
        <f t="shared" si="447"/>
        <v>63000</v>
      </c>
      <c r="J1230" s="254"/>
      <c r="K1230" s="254">
        <v>35613</v>
      </c>
      <c r="L1230" s="254">
        <f>J1230+K1230</f>
        <v>35613</v>
      </c>
      <c r="M1230" s="254"/>
      <c r="N1230" s="254">
        <v>64170</v>
      </c>
      <c r="O1230" s="254">
        <f>M1230+N1230</f>
        <v>64170</v>
      </c>
    </row>
    <row r="1231" spans="2:15" s="32" customFormat="1" ht="36.75" customHeight="1" x14ac:dyDescent="0.25">
      <c r="B1231" s="314" t="s">
        <v>1069</v>
      </c>
      <c r="C1231" s="49" t="s">
        <v>66</v>
      </c>
      <c r="D1231" s="7" t="s">
        <v>12</v>
      </c>
      <c r="E1231" s="117" t="s">
        <v>1444</v>
      </c>
      <c r="F1231" s="2">
        <v>500</v>
      </c>
      <c r="G1231" s="254"/>
      <c r="H1231" s="254">
        <v>39395</v>
      </c>
      <c r="I1231" s="254">
        <f t="shared" si="447"/>
        <v>39395</v>
      </c>
      <c r="J1231" s="254"/>
      <c r="K1231" s="254">
        <v>9419</v>
      </c>
      <c r="L1231" s="254">
        <f>J1231+K1231</f>
        <v>9419</v>
      </c>
      <c r="M1231" s="254"/>
      <c r="N1231" s="254">
        <v>74115</v>
      </c>
      <c r="O1231" s="254">
        <f>M1231+N1231</f>
        <v>74115</v>
      </c>
    </row>
    <row r="1232" spans="2:15" s="32" customFormat="1" ht="39" customHeight="1" x14ac:dyDescent="0.25">
      <c r="B1232" s="321" t="s">
        <v>1368</v>
      </c>
      <c r="C1232" s="49" t="s">
        <v>66</v>
      </c>
      <c r="D1232" s="7" t="s">
        <v>12</v>
      </c>
      <c r="E1232" s="117" t="s">
        <v>1369</v>
      </c>
      <c r="F1232" s="6"/>
      <c r="G1232" s="254">
        <f t="shared" ref="G1232:O1232" si="451">G1233</f>
        <v>638</v>
      </c>
      <c r="H1232" s="254">
        <f t="shared" si="451"/>
        <v>0</v>
      </c>
      <c r="I1232" s="254">
        <f t="shared" si="451"/>
        <v>638</v>
      </c>
      <c r="J1232" s="254">
        <f t="shared" si="451"/>
        <v>656</v>
      </c>
      <c r="K1232" s="254">
        <f t="shared" si="451"/>
        <v>0</v>
      </c>
      <c r="L1232" s="254">
        <f t="shared" si="451"/>
        <v>656</v>
      </c>
      <c r="M1232" s="254">
        <f t="shared" si="451"/>
        <v>675</v>
      </c>
      <c r="N1232" s="254">
        <f t="shared" si="451"/>
        <v>0</v>
      </c>
      <c r="O1232" s="254">
        <f t="shared" si="451"/>
        <v>675</v>
      </c>
    </row>
    <row r="1233" spans="2:15" s="32" customFormat="1" ht="81" customHeight="1" x14ac:dyDescent="0.25">
      <c r="B1233" s="208" t="s">
        <v>1370</v>
      </c>
      <c r="C1233" s="49" t="s">
        <v>66</v>
      </c>
      <c r="D1233" s="7" t="s">
        <v>12</v>
      </c>
      <c r="E1233" s="117" t="s">
        <v>1371</v>
      </c>
      <c r="F1233" s="6"/>
      <c r="G1233" s="254">
        <f t="shared" ref="G1233:O1233" si="452">G1234+G1235</f>
        <v>638</v>
      </c>
      <c r="H1233" s="254">
        <f t="shared" si="452"/>
        <v>0</v>
      </c>
      <c r="I1233" s="254">
        <f t="shared" si="452"/>
        <v>638</v>
      </c>
      <c r="J1233" s="254">
        <f t="shared" si="452"/>
        <v>656</v>
      </c>
      <c r="K1233" s="254">
        <f t="shared" si="452"/>
        <v>0</v>
      </c>
      <c r="L1233" s="254">
        <f t="shared" si="452"/>
        <v>656</v>
      </c>
      <c r="M1233" s="254">
        <f t="shared" si="452"/>
        <v>675</v>
      </c>
      <c r="N1233" s="254">
        <f t="shared" si="452"/>
        <v>0</v>
      </c>
      <c r="O1233" s="254">
        <f t="shared" si="452"/>
        <v>675</v>
      </c>
    </row>
    <row r="1234" spans="2:15" s="32" customFormat="1" ht="120.75" customHeight="1" x14ac:dyDescent="0.25">
      <c r="B1234" s="208" t="s">
        <v>1372</v>
      </c>
      <c r="C1234" s="49" t="s">
        <v>66</v>
      </c>
      <c r="D1234" s="7" t="s">
        <v>12</v>
      </c>
      <c r="E1234" s="117" t="s">
        <v>1373</v>
      </c>
      <c r="F1234" s="7" t="s">
        <v>19</v>
      </c>
      <c r="G1234" s="254">
        <v>620</v>
      </c>
      <c r="H1234" s="254">
        <v>18</v>
      </c>
      <c r="I1234" s="254">
        <f>G1234+H1234</f>
        <v>638</v>
      </c>
      <c r="J1234" s="254">
        <v>644</v>
      </c>
      <c r="K1234" s="254">
        <v>12</v>
      </c>
      <c r="L1234" s="254">
        <f>J1234+K1234</f>
        <v>656</v>
      </c>
      <c r="M1234" s="254">
        <v>669</v>
      </c>
      <c r="N1234" s="254">
        <v>6</v>
      </c>
      <c r="O1234" s="254">
        <f>M1234+N1234</f>
        <v>675</v>
      </c>
    </row>
    <row r="1235" spans="2:15" s="32" customFormat="1" ht="94.5" hidden="1" x14ac:dyDescent="0.25">
      <c r="B1235" s="208" t="s">
        <v>1374</v>
      </c>
      <c r="C1235" s="49" t="s">
        <v>66</v>
      </c>
      <c r="D1235" s="7" t="s">
        <v>12</v>
      </c>
      <c r="E1235" s="117" t="s">
        <v>1373</v>
      </c>
      <c r="F1235" s="7" t="s">
        <v>30</v>
      </c>
      <c r="G1235" s="254">
        <v>18</v>
      </c>
      <c r="H1235" s="254">
        <v>-18</v>
      </c>
      <c r="I1235" s="254">
        <f>G1235+H1235</f>
        <v>0</v>
      </c>
      <c r="J1235" s="254">
        <v>12</v>
      </c>
      <c r="K1235" s="254">
        <v>-12</v>
      </c>
      <c r="L1235" s="254">
        <f>J1235+K1235</f>
        <v>0</v>
      </c>
      <c r="M1235" s="254">
        <v>6</v>
      </c>
      <c r="N1235" s="254">
        <v>-6</v>
      </c>
      <c r="O1235" s="254">
        <f>M1235+N1235</f>
        <v>0</v>
      </c>
    </row>
    <row r="1236" spans="2:15" s="32" customFormat="1" ht="19.5" customHeight="1" x14ac:dyDescent="0.25">
      <c r="B1236" s="287" t="s">
        <v>1375</v>
      </c>
      <c r="C1236" s="49" t="s">
        <v>66</v>
      </c>
      <c r="D1236" s="7" t="s">
        <v>12</v>
      </c>
      <c r="E1236" s="117" t="s">
        <v>1376</v>
      </c>
      <c r="F1236" s="6"/>
      <c r="G1236" s="254">
        <f t="shared" ref="G1236:O1236" si="453">G1237+G1239+G1243+G1245</f>
        <v>306954</v>
      </c>
      <c r="H1236" s="254">
        <f t="shared" si="453"/>
        <v>13322</v>
      </c>
      <c r="I1236" s="254">
        <f>I1237+I1239+I1243+I1245</f>
        <v>320276</v>
      </c>
      <c r="J1236" s="254">
        <f t="shared" si="453"/>
        <v>328185</v>
      </c>
      <c r="K1236" s="254">
        <f t="shared" si="453"/>
        <v>46285</v>
      </c>
      <c r="L1236" s="254">
        <f t="shared" si="453"/>
        <v>374470</v>
      </c>
      <c r="M1236" s="254">
        <f t="shared" si="453"/>
        <v>312856</v>
      </c>
      <c r="N1236" s="254">
        <f t="shared" si="453"/>
        <v>53691</v>
      </c>
      <c r="O1236" s="254">
        <f t="shared" si="453"/>
        <v>366547</v>
      </c>
    </row>
    <row r="1237" spans="2:15" s="32" customFormat="1" ht="36" customHeight="1" x14ac:dyDescent="0.25">
      <c r="B1237" s="314" t="s">
        <v>107</v>
      </c>
      <c r="C1237" s="49" t="s">
        <v>66</v>
      </c>
      <c r="D1237" s="7" t="s">
        <v>12</v>
      </c>
      <c r="E1237" s="117" t="s">
        <v>1377</v>
      </c>
      <c r="F1237" s="6"/>
      <c r="G1237" s="254">
        <f t="shared" ref="G1237:O1237" si="454">G1238</f>
        <v>297029</v>
      </c>
      <c r="H1237" s="254">
        <f t="shared" si="454"/>
        <v>681</v>
      </c>
      <c r="I1237" s="254">
        <f t="shared" si="454"/>
        <v>297710</v>
      </c>
      <c r="J1237" s="254">
        <f t="shared" si="454"/>
        <v>312431</v>
      </c>
      <c r="K1237" s="254">
        <f t="shared" si="454"/>
        <v>-7337</v>
      </c>
      <c r="L1237" s="254">
        <f t="shared" si="454"/>
        <v>305094</v>
      </c>
      <c r="M1237" s="254">
        <f t="shared" si="454"/>
        <v>311285</v>
      </c>
      <c r="N1237" s="254">
        <f t="shared" si="454"/>
        <v>-6006</v>
      </c>
      <c r="O1237" s="254">
        <f t="shared" si="454"/>
        <v>305279</v>
      </c>
    </row>
    <row r="1238" spans="2:15" s="32" customFormat="1" ht="47.25" x14ac:dyDescent="0.25">
      <c r="B1238" s="287" t="s">
        <v>109</v>
      </c>
      <c r="C1238" s="49" t="s">
        <v>66</v>
      </c>
      <c r="D1238" s="7" t="s">
        <v>12</v>
      </c>
      <c r="E1238" s="117" t="s">
        <v>1378</v>
      </c>
      <c r="F1238" s="29" t="s">
        <v>111</v>
      </c>
      <c r="G1238" s="254">
        <v>297029</v>
      </c>
      <c r="H1238" s="254">
        <v>681</v>
      </c>
      <c r="I1238" s="254">
        <f>G1238+H1238</f>
        <v>297710</v>
      </c>
      <c r="J1238" s="254">
        <v>312431</v>
      </c>
      <c r="K1238" s="254">
        <f>-8084+747</f>
        <v>-7337</v>
      </c>
      <c r="L1238" s="254">
        <f>J1238+K1238</f>
        <v>305094</v>
      </c>
      <c r="M1238" s="254">
        <v>311285</v>
      </c>
      <c r="N1238" s="254">
        <f>-8292+2286</f>
        <v>-6006</v>
      </c>
      <c r="O1238" s="254">
        <f>M1238+N1238</f>
        <v>305279</v>
      </c>
    </row>
    <row r="1239" spans="2:15" s="32" customFormat="1" ht="39.75" customHeight="1" x14ac:dyDescent="0.25">
      <c r="B1239" s="318" t="s">
        <v>1379</v>
      </c>
      <c r="C1239" s="49" t="s">
        <v>66</v>
      </c>
      <c r="D1239" s="7" t="s">
        <v>12</v>
      </c>
      <c r="E1239" s="117" t="s">
        <v>1380</v>
      </c>
      <c r="F1239" s="28"/>
      <c r="G1239" s="254">
        <f t="shared" ref="G1239:O1239" si="455">G1241+G1240</f>
        <v>5425</v>
      </c>
      <c r="H1239" s="254">
        <f>H1241+H1240+H1242</f>
        <v>-429</v>
      </c>
      <c r="I1239" s="254">
        <f>I1241+I1240+I1242</f>
        <v>4996</v>
      </c>
      <c r="J1239" s="254">
        <f t="shared" si="455"/>
        <v>15754</v>
      </c>
      <c r="K1239" s="254">
        <f>K1241+K1240+K1242</f>
        <v>552</v>
      </c>
      <c r="L1239" s="254">
        <f>L1241+L1240+L1242</f>
        <v>16306</v>
      </c>
      <c r="M1239" s="254">
        <f t="shared" si="455"/>
        <v>1571</v>
      </c>
      <c r="N1239" s="254">
        <f t="shared" si="455"/>
        <v>0</v>
      </c>
      <c r="O1239" s="254">
        <f t="shared" si="455"/>
        <v>1571</v>
      </c>
    </row>
    <row r="1240" spans="2:15" s="32" customFormat="1" ht="39" hidden="1" customHeight="1" x14ac:dyDescent="0.25">
      <c r="B1240" s="322" t="s">
        <v>194</v>
      </c>
      <c r="C1240" s="49" t="s">
        <v>66</v>
      </c>
      <c r="D1240" s="7" t="s">
        <v>12</v>
      </c>
      <c r="E1240" s="117" t="s">
        <v>1381</v>
      </c>
      <c r="F1240" s="28">
        <v>600</v>
      </c>
      <c r="G1240" s="254"/>
      <c r="H1240" s="254"/>
      <c r="I1240" s="254"/>
      <c r="J1240" s="254"/>
      <c r="K1240" s="254"/>
      <c r="L1240" s="254"/>
      <c r="M1240" s="254"/>
      <c r="N1240" s="254"/>
      <c r="O1240" s="254"/>
    </row>
    <row r="1241" spans="2:15" s="32" customFormat="1" ht="39.75" customHeight="1" x14ac:dyDescent="0.25">
      <c r="B1241" s="314" t="s">
        <v>1051</v>
      </c>
      <c r="C1241" s="49" t="s">
        <v>66</v>
      </c>
      <c r="D1241" s="7" t="s">
        <v>12</v>
      </c>
      <c r="E1241" s="117" t="s">
        <v>1382</v>
      </c>
      <c r="F1241" s="7" t="s">
        <v>111</v>
      </c>
      <c r="G1241" s="254">
        <v>5425</v>
      </c>
      <c r="H1241" s="254">
        <v>-981</v>
      </c>
      <c r="I1241" s="254">
        <f>G1241+H1241</f>
        <v>4444</v>
      </c>
      <c r="J1241" s="254">
        <v>15754</v>
      </c>
      <c r="K1241" s="254"/>
      <c r="L1241" s="254">
        <f>J1241+K1241</f>
        <v>15754</v>
      </c>
      <c r="M1241" s="254">
        <v>1571</v>
      </c>
      <c r="N1241" s="254"/>
      <c r="O1241" s="254">
        <f>M1241+N1241</f>
        <v>1571</v>
      </c>
    </row>
    <row r="1242" spans="2:15" s="32" customFormat="1" ht="51" customHeight="1" x14ac:dyDescent="0.25">
      <c r="B1242" s="314" t="s">
        <v>2199</v>
      </c>
      <c r="C1242" s="7" t="s">
        <v>66</v>
      </c>
      <c r="D1242" s="7" t="s">
        <v>12</v>
      </c>
      <c r="E1242" s="117" t="s">
        <v>2135</v>
      </c>
      <c r="F1242" s="28">
        <v>600</v>
      </c>
      <c r="G1242" s="254"/>
      <c r="H1242" s="254">
        <v>552</v>
      </c>
      <c r="I1242" s="254">
        <f>G1242+H1242</f>
        <v>552</v>
      </c>
      <c r="J1242" s="254"/>
      <c r="K1242" s="254">
        <v>552</v>
      </c>
      <c r="L1242" s="254">
        <f>J1242+K1242</f>
        <v>552</v>
      </c>
      <c r="M1242" s="254"/>
      <c r="N1242" s="254"/>
      <c r="O1242" s="254"/>
    </row>
    <row r="1243" spans="2:15" ht="24" customHeight="1" x14ac:dyDescent="0.25">
      <c r="B1243" s="287" t="s">
        <v>1345</v>
      </c>
      <c r="C1243" s="49" t="s">
        <v>66</v>
      </c>
      <c r="D1243" s="7" t="s">
        <v>12</v>
      </c>
      <c r="E1243" s="117" t="s">
        <v>1383</v>
      </c>
      <c r="F1243" s="28"/>
      <c r="G1243" s="254">
        <f t="shared" ref="G1243:O1243" si="456">G1244</f>
        <v>4500</v>
      </c>
      <c r="H1243" s="254">
        <f t="shared" si="456"/>
        <v>0</v>
      </c>
      <c r="I1243" s="254">
        <f t="shared" si="456"/>
        <v>4500</v>
      </c>
      <c r="J1243" s="254">
        <f t="shared" si="456"/>
        <v>0</v>
      </c>
      <c r="K1243" s="254">
        <f t="shared" si="456"/>
        <v>40000</v>
      </c>
      <c r="L1243" s="254">
        <f t="shared" si="456"/>
        <v>40000</v>
      </c>
      <c r="M1243" s="254">
        <f t="shared" si="456"/>
        <v>0</v>
      </c>
      <c r="N1243" s="254">
        <f t="shared" si="456"/>
        <v>59697</v>
      </c>
      <c r="O1243" s="254">
        <f t="shared" si="456"/>
        <v>59697</v>
      </c>
    </row>
    <row r="1244" spans="2:15" ht="47.25" x14ac:dyDescent="0.25">
      <c r="B1244" s="287" t="s">
        <v>1359</v>
      </c>
      <c r="C1244" s="49" t="s">
        <v>66</v>
      </c>
      <c r="D1244" s="7" t="s">
        <v>12</v>
      </c>
      <c r="E1244" s="117" t="s">
        <v>1384</v>
      </c>
      <c r="F1244" s="29" t="s">
        <v>111</v>
      </c>
      <c r="G1244" s="254">
        <v>4500</v>
      </c>
      <c r="H1244" s="254"/>
      <c r="I1244" s="254">
        <f>G1244+H1244</f>
        <v>4500</v>
      </c>
      <c r="J1244" s="254">
        <v>0</v>
      </c>
      <c r="K1244" s="254">
        <v>40000</v>
      </c>
      <c r="L1244" s="254">
        <f>J1244+K1244</f>
        <v>40000</v>
      </c>
      <c r="M1244" s="254">
        <v>0</v>
      </c>
      <c r="N1244" s="254">
        <v>59697</v>
      </c>
      <c r="O1244" s="254">
        <f>M1244+N1244</f>
        <v>59697</v>
      </c>
    </row>
    <row r="1245" spans="2:15" ht="31.5" x14ac:dyDescent="0.25">
      <c r="B1245" s="287" t="s">
        <v>1385</v>
      </c>
      <c r="C1245" s="49" t="s">
        <v>66</v>
      </c>
      <c r="D1245" s="7" t="s">
        <v>12</v>
      </c>
      <c r="E1245" s="117" t="s">
        <v>1386</v>
      </c>
      <c r="F1245" s="28"/>
      <c r="G1245" s="254">
        <f t="shared" ref="G1245:N1245" si="457">G1246</f>
        <v>0</v>
      </c>
      <c r="H1245" s="254">
        <f>H1246+H1247</f>
        <v>13070</v>
      </c>
      <c r="I1245" s="254">
        <f>I1246+I1247</f>
        <v>13070</v>
      </c>
      <c r="J1245" s="254">
        <f t="shared" si="457"/>
        <v>0</v>
      </c>
      <c r="K1245" s="254">
        <f>K1246+K1247</f>
        <v>13070</v>
      </c>
      <c r="L1245" s="254">
        <f>L1246+L1247</f>
        <v>13070</v>
      </c>
      <c r="M1245" s="254">
        <f t="shared" si="457"/>
        <v>0</v>
      </c>
      <c r="N1245" s="254">
        <f t="shared" si="457"/>
        <v>0</v>
      </c>
      <c r="O1245" s="254"/>
    </row>
    <row r="1246" spans="2:15" ht="51" customHeight="1" x14ac:dyDescent="0.25">
      <c r="B1246" s="287" t="s">
        <v>2137</v>
      </c>
      <c r="C1246" s="49" t="s">
        <v>66</v>
      </c>
      <c r="D1246" s="7" t="s">
        <v>12</v>
      </c>
      <c r="E1246" s="117" t="s">
        <v>2136</v>
      </c>
      <c r="F1246" s="28">
        <v>500</v>
      </c>
      <c r="G1246" s="254"/>
      <c r="H1246" s="254">
        <v>11086</v>
      </c>
      <c r="I1246" s="254">
        <f>G1246+H1246</f>
        <v>11086</v>
      </c>
      <c r="J1246" s="254"/>
      <c r="K1246" s="254">
        <v>11086</v>
      </c>
      <c r="L1246" s="254">
        <f>J1246+K1246</f>
        <v>11086</v>
      </c>
      <c r="M1246" s="254"/>
      <c r="N1246" s="254"/>
      <c r="O1246" s="254"/>
    </row>
    <row r="1247" spans="2:15" ht="51" customHeight="1" x14ac:dyDescent="0.25">
      <c r="B1247" s="287" t="s">
        <v>1387</v>
      </c>
      <c r="C1247" s="49" t="s">
        <v>66</v>
      </c>
      <c r="D1247" s="7" t="s">
        <v>12</v>
      </c>
      <c r="E1247" s="117" t="s">
        <v>1388</v>
      </c>
      <c r="F1247" s="28">
        <v>600</v>
      </c>
      <c r="G1247" s="254"/>
      <c r="H1247" s="254">
        <v>1984</v>
      </c>
      <c r="I1247" s="254">
        <f>G1247+H1247</f>
        <v>1984</v>
      </c>
      <c r="J1247" s="254"/>
      <c r="K1247" s="254">
        <v>1984</v>
      </c>
      <c r="L1247" s="254">
        <f>J1247+K1247</f>
        <v>1984</v>
      </c>
      <c r="M1247" s="254"/>
      <c r="N1247" s="254"/>
      <c r="O1247" s="254"/>
    </row>
    <row r="1248" spans="2:15" ht="15.75" x14ac:dyDescent="0.25">
      <c r="B1248" s="287" t="s">
        <v>1389</v>
      </c>
      <c r="C1248" s="49" t="s">
        <v>66</v>
      </c>
      <c r="D1248" s="7" t="s">
        <v>12</v>
      </c>
      <c r="E1248" s="117" t="s">
        <v>1390</v>
      </c>
      <c r="F1248" s="28"/>
      <c r="G1248" s="254">
        <f t="shared" ref="G1248:O1248" si="458">G1249+G1252+G1254+G1262+G1264</f>
        <v>79140</v>
      </c>
      <c r="H1248" s="254">
        <f t="shared" si="458"/>
        <v>19484</v>
      </c>
      <c r="I1248" s="254">
        <f>I1249+I1252+I1254+I1262+I1264</f>
        <v>98624</v>
      </c>
      <c r="J1248" s="254">
        <f t="shared" si="458"/>
        <v>10477</v>
      </c>
      <c r="K1248" s="254">
        <f t="shared" si="458"/>
        <v>-72</v>
      </c>
      <c r="L1248" s="254">
        <f t="shared" si="458"/>
        <v>10405</v>
      </c>
      <c r="M1248" s="254">
        <f t="shared" si="458"/>
        <v>10350</v>
      </c>
      <c r="N1248" s="254">
        <f t="shared" si="458"/>
        <v>-75</v>
      </c>
      <c r="O1248" s="254">
        <f t="shared" si="458"/>
        <v>10275</v>
      </c>
    </row>
    <row r="1249" spans="2:15" ht="15.75" x14ac:dyDescent="0.25">
      <c r="B1249" s="206" t="s">
        <v>1391</v>
      </c>
      <c r="C1249" s="85" t="s">
        <v>66</v>
      </c>
      <c r="D1249" s="7" t="s">
        <v>12</v>
      </c>
      <c r="E1249" s="102" t="s">
        <v>1392</v>
      </c>
      <c r="F1249" s="2"/>
      <c r="G1249" s="254">
        <f t="shared" ref="G1249:O1249" si="459">G1250+G1251</f>
        <v>700</v>
      </c>
      <c r="H1249" s="254">
        <f t="shared" si="459"/>
        <v>860</v>
      </c>
      <c r="I1249" s="254">
        <f t="shared" si="459"/>
        <v>1560</v>
      </c>
      <c r="J1249" s="254">
        <f t="shared" si="459"/>
        <v>700</v>
      </c>
      <c r="K1249" s="254">
        <f t="shared" si="459"/>
        <v>0</v>
      </c>
      <c r="L1249" s="254">
        <f t="shared" si="459"/>
        <v>700</v>
      </c>
      <c r="M1249" s="254">
        <f t="shared" si="459"/>
        <v>700</v>
      </c>
      <c r="N1249" s="254">
        <f t="shared" si="459"/>
        <v>0</v>
      </c>
      <c r="O1249" s="254">
        <f t="shared" si="459"/>
        <v>700</v>
      </c>
    </row>
    <row r="1250" spans="2:15" ht="15.75" x14ac:dyDescent="0.25">
      <c r="B1250" s="206" t="s">
        <v>1393</v>
      </c>
      <c r="C1250" s="85" t="s">
        <v>66</v>
      </c>
      <c r="D1250" s="7" t="s">
        <v>12</v>
      </c>
      <c r="E1250" s="102" t="s">
        <v>1394</v>
      </c>
      <c r="F1250" s="3" t="s">
        <v>188</v>
      </c>
      <c r="G1250" s="254">
        <v>700</v>
      </c>
      <c r="H1250" s="254">
        <v>860</v>
      </c>
      <c r="I1250" s="254">
        <f>G1250+H1250</f>
        <v>1560</v>
      </c>
      <c r="J1250" s="254">
        <v>700</v>
      </c>
      <c r="K1250" s="254"/>
      <c r="L1250" s="254">
        <f>J1250+K1250</f>
        <v>700</v>
      </c>
      <c r="M1250" s="254">
        <v>700</v>
      </c>
      <c r="N1250" s="254"/>
      <c r="O1250" s="254">
        <f>M1250+N1250</f>
        <v>700</v>
      </c>
    </row>
    <row r="1251" spans="2:15" ht="15.75" hidden="1" x14ac:dyDescent="0.25">
      <c r="B1251" s="206" t="s">
        <v>1395</v>
      </c>
      <c r="C1251" s="85" t="s">
        <v>66</v>
      </c>
      <c r="D1251" s="7" t="s">
        <v>12</v>
      </c>
      <c r="E1251" s="102" t="s">
        <v>1396</v>
      </c>
      <c r="F1251" s="2">
        <v>500</v>
      </c>
      <c r="G1251" s="254"/>
      <c r="H1251" s="254"/>
      <c r="I1251" s="254"/>
      <c r="J1251" s="254"/>
      <c r="K1251" s="254"/>
      <c r="L1251" s="254"/>
      <c r="M1251" s="254"/>
      <c r="N1251" s="254"/>
      <c r="O1251" s="254"/>
    </row>
    <row r="1252" spans="2:15" ht="15.75" x14ac:dyDescent="0.25">
      <c r="B1252" s="208" t="s">
        <v>1397</v>
      </c>
      <c r="C1252" s="85" t="s">
        <v>66</v>
      </c>
      <c r="D1252" s="7" t="s">
        <v>12</v>
      </c>
      <c r="E1252" s="127" t="s">
        <v>1398</v>
      </c>
      <c r="F1252" s="55"/>
      <c r="G1252" s="253">
        <f t="shared" ref="G1252:O1252" si="460">G1253</f>
        <v>1512</v>
      </c>
      <c r="H1252" s="253">
        <f t="shared" si="460"/>
        <v>0</v>
      </c>
      <c r="I1252" s="253">
        <f t="shared" si="460"/>
        <v>1512</v>
      </c>
      <c r="J1252" s="253">
        <f t="shared" si="460"/>
        <v>1738</v>
      </c>
      <c r="K1252" s="253">
        <f t="shared" si="460"/>
        <v>0</v>
      </c>
      <c r="L1252" s="253">
        <f t="shared" si="460"/>
        <v>1738</v>
      </c>
      <c r="M1252" s="253">
        <f t="shared" si="460"/>
        <v>1512</v>
      </c>
      <c r="N1252" s="253">
        <f t="shared" si="460"/>
        <v>0</v>
      </c>
      <c r="O1252" s="253">
        <f t="shared" si="460"/>
        <v>1512</v>
      </c>
    </row>
    <row r="1253" spans="2:15" ht="15.75" x14ac:dyDescent="0.25">
      <c r="B1253" s="189" t="s">
        <v>1399</v>
      </c>
      <c r="C1253" s="54" t="s">
        <v>66</v>
      </c>
      <c r="D1253" s="56" t="s">
        <v>12</v>
      </c>
      <c r="E1253" s="127" t="s">
        <v>1400</v>
      </c>
      <c r="F1253" s="56" t="s">
        <v>188</v>
      </c>
      <c r="G1253" s="254">
        <v>1512</v>
      </c>
      <c r="H1253" s="254"/>
      <c r="I1253" s="254">
        <f>G1253+H1253</f>
        <v>1512</v>
      </c>
      <c r="J1253" s="254">
        <v>1738</v>
      </c>
      <c r="K1253" s="254"/>
      <c r="L1253" s="254">
        <f>J1253+K1253</f>
        <v>1738</v>
      </c>
      <c r="M1253" s="254">
        <v>1512</v>
      </c>
      <c r="N1253" s="254"/>
      <c r="O1253" s="254">
        <f>M1253+N1253</f>
        <v>1512</v>
      </c>
    </row>
    <row r="1254" spans="2:15" ht="31.5" x14ac:dyDescent="0.25">
      <c r="B1254" s="322" t="s">
        <v>1401</v>
      </c>
      <c r="C1254" s="54" t="s">
        <v>66</v>
      </c>
      <c r="D1254" s="56" t="s">
        <v>12</v>
      </c>
      <c r="E1254" s="127" t="s">
        <v>1402</v>
      </c>
      <c r="F1254" s="55"/>
      <c r="G1254" s="254">
        <f t="shared" ref="G1254:O1254" si="461">G1255+G1256+G1257+G1259+G1258+G1260+G1261</f>
        <v>3101</v>
      </c>
      <c r="H1254" s="254">
        <f t="shared" si="461"/>
        <v>0</v>
      </c>
      <c r="I1254" s="254">
        <f t="shared" si="461"/>
        <v>3101</v>
      </c>
      <c r="J1254" s="254">
        <f t="shared" si="461"/>
        <v>3101</v>
      </c>
      <c r="K1254" s="254">
        <f t="shared" si="461"/>
        <v>0</v>
      </c>
      <c r="L1254" s="254">
        <f t="shared" si="461"/>
        <v>3101</v>
      </c>
      <c r="M1254" s="254">
        <f t="shared" si="461"/>
        <v>3101</v>
      </c>
      <c r="N1254" s="254">
        <f t="shared" si="461"/>
        <v>0</v>
      </c>
      <c r="O1254" s="254">
        <f t="shared" si="461"/>
        <v>3101</v>
      </c>
    </row>
    <row r="1255" spans="2:15" ht="31.5" hidden="1" x14ac:dyDescent="0.25">
      <c r="B1255" s="322" t="s">
        <v>1403</v>
      </c>
      <c r="C1255" s="54" t="s">
        <v>66</v>
      </c>
      <c r="D1255" s="56" t="s">
        <v>12</v>
      </c>
      <c r="E1255" s="127" t="s">
        <v>1404</v>
      </c>
      <c r="F1255" s="56" t="s">
        <v>47</v>
      </c>
      <c r="G1255" s="254"/>
      <c r="H1255" s="254"/>
      <c r="I1255" s="254"/>
      <c r="J1255" s="254"/>
      <c r="K1255" s="254"/>
      <c r="L1255" s="254"/>
      <c r="M1255" s="254"/>
      <c r="N1255" s="254"/>
      <c r="O1255" s="254"/>
    </row>
    <row r="1256" spans="2:15" ht="31.5" hidden="1" x14ac:dyDescent="0.25">
      <c r="B1256" s="322" t="s">
        <v>1405</v>
      </c>
      <c r="C1256" s="54" t="s">
        <v>66</v>
      </c>
      <c r="D1256" s="56" t="s">
        <v>12</v>
      </c>
      <c r="E1256" s="127" t="s">
        <v>1406</v>
      </c>
      <c r="F1256" s="56" t="s">
        <v>47</v>
      </c>
      <c r="G1256" s="254"/>
      <c r="H1256" s="254"/>
      <c r="I1256" s="254"/>
      <c r="J1256" s="254"/>
      <c r="K1256" s="254"/>
      <c r="L1256" s="254"/>
      <c r="M1256" s="254"/>
      <c r="N1256" s="254"/>
      <c r="O1256" s="254"/>
    </row>
    <row r="1257" spans="2:15" ht="31.5" hidden="1" x14ac:dyDescent="0.25">
      <c r="B1257" s="322" t="s">
        <v>1407</v>
      </c>
      <c r="C1257" s="54" t="s">
        <v>66</v>
      </c>
      <c r="D1257" s="56" t="s">
        <v>12</v>
      </c>
      <c r="E1257" s="127" t="s">
        <v>1408</v>
      </c>
      <c r="F1257" s="56" t="s">
        <v>188</v>
      </c>
      <c r="G1257" s="254"/>
      <c r="H1257" s="254"/>
      <c r="I1257" s="254"/>
      <c r="J1257" s="254"/>
      <c r="K1257" s="254"/>
      <c r="L1257" s="254"/>
      <c r="M1257" s="254"/>
      <c r="N1257" s="254"/>
      <c r="O1257" s="254"/>
    </row>
    <row r="1258" spans="2:15" ht="31.5" x14ac:dyDescent="0.25">
      <c r="B1258" s="322" t="s">
        <v>1407</v>
      </c>
      <c r="C1258" s="54" t="s">
        <v>66</v>
      </c>
      <c r="D1258" s="56" t="s">
        <v>12</v>
      </c>
      <c r="E1258" s="127" t="s">
        <v>1409</v>
      </c>
      <c r="F1258" s="56" t="s">
        <v>188</v>
      </c>
      <c r="G1258" s="254">
        <v>2152</v>
      </c>
      <c r="H1258" s="254"/>
      <c r="I1258" s="254">
        <f>G1258+H1258</f>
        <v>2152</v>
      </c>
      <c r="J1258" s="254">
        <v>2152</v>
      </c>
      <c r="K1258" s="254"/>
      <c r="L1258" s="254">
        <f>J1258+K1258</f>
        <v>2152</v>
      </c>
      <c r="M1258" s="254">
        <v>2152</v>
      </c>
      <c r="N1258" s="254"/>
      <c r="O1258" s="254">
        <f>M1258+N1258</f>
        <v>2152</v>
      </c>
    </row>
    <row r="1259" spans="2:15" ht="31.5" hidden="1" x14ac:dyDescent="0.25">
      <c r="B1259" s="322" t="s">
        <v>1410</v>
      </c>
      <c r="C1259" s="54" t="s">
        <v>66</v>
      </c>
      <c r="D1259" s="56" t="s">
        <v>12</v>
      </c>
      <c r="E1259" s="127" t="s">
        <v>1409</v>
      </c>
      <c r="F1259" s="56" t="s">
        <v>47</v>
      </c>
      <c r="G1259" s="254"/>
      <c r="H1259" s="254"/>
      <c r="I1259" s="254">
        <f>G1259+H1259</f>
        <v>0</v>
      </c>
      <c r="J1259" s="254"/>
      <c r="K1259" s="254"/>
      <c r="L1259" s="254">
        <f>J1259+K1259</f>
        <v>0</v>
      </c>
      <c r="M1259" s="254"/>
      <c r="N1259" s="254"/>
      <c r="O1259" s="254">
        <f>M1259+N1259</f>
        <v>0</v>
      </c>
    </row>
    <row r="1260" spans="2:15" ht="69.75" customHeight="1" x14ac:dyDescent="0.25">
      <c r="B1260" s="322" t="s">
        <v>1411</v>
      </c>
      <c r="C1260" s="54" t="s">
        <v>66</v>
      </c>
      <c r="D1260" s="56" t="s">
        <v>12</v>
      </c>
      <c r="E1260" s="127" t="s">
        <v>1412</v>
      </c>
      <c r="F1260" s="56" t="s">
        <v>188</v>
      </c>
      <c r="G1260" s="254">
        <v>949</v>
      </c>
      <c r="H1260" s="254"/>
      <c r="I1260" s="254">
        <f>G1260+H1260</f>
        <v>949</v>
      </c>
      <c r="J1260" s="254">
        <v>949</v>
      </c>
      <c r="K1260" s="254"/>
      <c r="L1260" s="254">
        <f>J1260+K1260</f>
        <v>949</v>
      </c>
      <c r="M1260" s="254">
        <v>949</v>
      </c>
      <c r="N1260" s="254"/>
      <c r="O1260" s="254">
        <f>M1260+N1260</f>
        <v>949</v>
      </c>
    </row>
    <row r="1261" spans="2:15" ht="51.75" hidden="1" customHeight="1" x14ac:dyDescent="0.25">
      <c r="B1261" s="322" t="s">
        <v>1413</v>
      </c>
      <c r="C1261" s="54" t="s">
        <v>66</v>
      </c>
      <c r="D1261" s="56" t="s">
        <v>12</v>
      </c>
      <c r="E1261" s="127" t="s">
        <v>1412</v>
      </c>
      <c r="F1261" s="56" t="s">
        <v>47</v>
      </c>
      <c r="G1261" s="254"/>
      <c r="H1261" s="254"/>
      <c r="I1261" s="254"/>
      <c r="J1261" s="254"/>
      <c r="K1261" s="254"/>
      <c r="L1261" s="254"/>
      <c r="M1261" s="254"/>
      <c r="N1261" s="254"/>
      <c r="O1261" s="254"/>
    </row>
    <row r="1262" spans="2:15" ht="31.5" x14ac:dyDescent="0.25">
      <c r="B1262" s="322" t="s">
        <v>1414</v>
      </c>
      <c r="C1262" s="54" t="s">
        <v>66</v>
      </c>
      <c r="D1262" s="56" t="s">
        <v>12</v>
      </c>
      <c r="E1262" s="127" t="s">
        <v>1415</v>
      </c>
      <c r="F1262" s="55"/>
      <c r="G1262" s="254">
        <f t="shared" ref="G1262:O1262" si="462">G1263</f>
        <v>5142</v>
      </c>
      <c r="H1262" s="254">
        <f t="shared" si="462"/>
        <v>0</v>
      </c>
      <c r="I1262" s="254">
        <f t="shared" si="462"/>
        <v>5142</v>
      </c>
      <c r="J1262" s="254">
        <f t="shared" si="462"/>
        <v>4938</v>
      </c>
      <c r="K1262" s="254">
        <f t="shared" si="462"/>
        <v>-72</v>
      </c>
      <c r="L1262" s="254">
        <f t="shared" si="462"/>
        <v>4866</v>
      </c>
      <c r="M1262" s="254">
        <f t="shared" si="462"/>
        <v>5037</v>
      </c>
      <c r="N1262" s="254">
        <f t="shared" si="462"/>
        <v>-75</v>
      </c>
      <c r="O1262" s="254">
        <f t="shared" si="462"/>
        <v>4962</v>
      </c>
    </row>
    <row r="1263" spans="2:15" ht="31.5" x14ac:dyDescent="0.25">
      <c r="B1263" s="322" t="s">
        <v>755</v>
      </c>
      <c r="C1263" s="54" t="s">
        <v>66</v>
      </c>
      <c r="D1263" s="56" t="s">
        <v>12</v>
      </c>
      <c r="E1263" s="127" t="s">
        <v>1416</v>
      </c>
      <c r="F1263" s="56" t="s">
        <v>111</v>
      </c>
      <c r="G1263" s="254">
        <v>5142</v>
      </c>
      <c r="H1263" s="254"/>
      <c r="I1263" s="254">
        <f>G1263+H1263</f>
        <v>5142</v>
      </c>
      <c r="J1263" s="254">
        <v>4938</v>
      </c>
      <c r="K1263" s="254">
        <v>-72</v>
      </c>
      <c r="L1263" s="254">
        <f>J1263+K1263</f>
        <v>4866</v>
      </c>
      <c r="M1263" s="254">
        <v>5037</v>
      </c>
      <c r="N1263" s="254">
        <v>-75</v>
      </c>
      <c r="O1263" s="254">
        <f>M1263+N1263</f>
        <v>4962</v>
      </c>
    </row>
    <row r="1264" spans="2:15" ht="31.5" x14ac:dyDescent="0.25">
      <c r="B1264" s="322" t="s">
        <v>1417</v>
      </c>
      <c r="C1264" s="54" t="s">
        <v>66</v>
      </c>
      <c r="D1264" s="56" t="s">
        <v>12</v>
      </c>
      <c r="E1264" s="127" t="s">
        <v>1418</v>
      </c>
      <c r="F1264" s="55"/>
      <c r="G1264" s="254">
        <f>G1265</f>
        <v>68685</v>
      </c>
      <c r="H1264" s="254">
        <f>H1265</f>
        <v>18624</v>
      </c>
      <c r="I1264" s="254">
        <f>I1265</f>
        <v>87309</v>
      </c>
      <c r="J1264" s="254">
        <f>J1265</f>
        <v>0</v>
      </c>
      <c r="K1264" s="254">
        <f>K1265</f>
        <v>0</v>
      </c>
      <c r="L1264" s="254"/>
      <c r="M1264" s="254"/>
      <c r="N1264" s="254"/>
      <c r="O1264" s="254"/>
    </row>
    <row r="1265" spans="2:15" ht="31.5" x14ac:dyDescent="0.25">
      <c r="B1265" s="322" t="s">
        <v>1419</v>
      </c>
      <c r="C1265" s="54" t="s">
        <v>66</v>
      </c>
      <c r="D1265" s="56" t="s">
        <v>12</v>
      </c>
      <c r="E1265" s="127" t="s">
        <v>1420</v>
      </c>
      <c r="F1265" s="56" t="s">
        <v>47</v>
      </c>
      <c r="G1265" s="254">
        <v>68685</v>
      </c>
      <c r="H1265" s="254">
        <v>18624</v>
      </c>
      <c r="I1265" s="254">
        <f>G1265+H1265</f>
        <v>87309</v>
      </c>
      <c r="J1265" s="254">
        <v>0</v>
      </c>
      <c r="K1265" s="254"/>
      <c r="L1265" s="254"/>
      <c r="M1265" s="254"/>
      <c r="N1265" s="254"/>
      <c r="O1265" s="254"/>
    </row>
    <row r="1266" spans="2:15" ht="47.25" x14ac:dyDescent="0.25">
      <c r="B1266" s="290" t="s">
        <v>1120</v>
      </c>
      <c r="C1266" s="54" t="s">
        <v>66</v>
      </c>
      <c r="D1266" s="56" t="s">
        <v>12</v>
      </c>
      <c r="E1266" s="127" t="s">
        <v>147</v>
      </c>
      <c r="F1266" s="55"/>
      <c r="G1266" s="254">
        <f t="shared" ref="G1266:O1267" si="463">G1267</f>
        <v>2118</v>
      </c>
      <c r="H1266" s="254">
        <f t="shared" si="463"/>
        <v>0</v>
      </c>
      <c r="I1266" s="254">
        <f t="shared" si="463"/>
        <v>2118</v>
      </c>
      <c r="J1266" s="254">
        <f t="shared" si="463"/>
        <v>2205</v>
      </c>
      <c r="K1266" s="254">
        <f t="shared" si="463"/>
        <v>0</v>
      </c>
      <c r="L1266" s="254">
        <f t="shared" si="463"/>
        <v>2205</v>
      </c>
      <c r="M1266" s="254">
        <f t="shared" si="463"/>
        <v>2205</v>
      </c>
      <c r="N1266" s="254">
        <f t="shared" si="463"/>
        <v>0</v>
      </c>
      <c r="O1266" s="254">
        <f t="shared" si="463"/>
        <v>2205</v>
      </c>
    </row>
    <row r="1267" spans="2:15" ht="31.5" x14ac:dyDescent="0.25">
      <c r="B1267" s="318" t="s">
        <v>746</v>
      </c>
      <c r="C1267" s="49" t="s">
        <v>66</v>
      </c>
      <c r="D1267" s="7" t="s">
        <v>12</v>
      </c>
      <c r="E1267" s="117" t="s">
        <v>747</v>
      </c>
      <c r="F1267" s="28"/>
      <c r="G1267" s="254">
        <f t="shared" si="463"/>
        <v>2118</v>
      </c>
      <c r="H1267" s="254">
        <f t="shared" si="463"/>
        <v>0</v>
      </c>
      <c r="I1267" s="254">
        <f t="shared" si="463"/>
        <v>2118</v>
      </c>
      <c r="J1267" s="254">
        <f t="shared" si="463"/>
        <v>2205</v>
      </c>
      <c r="K1267" s="254">
        <f t="shared" si="463"/>
        <v>0</v>
      </c>
      <c r="L1267" s="254">
        <f t="shared" si="463"/>
        <v>2205</v>
      </c>
      <c r="M1267" s="254">
        <f t="shared" si="463"/>
        <v>2205</v>
      </c>
      <c r="N1267" s="254">
        <f t="shared" si="463"/>
        <v>0</v>
      </c>
      <c r="O1267" s="254">
        <f t="shared" si="463"/>
        <v>2205</v>
      </c>
    </row>
    <row r="1268" spans="2:15" ht="31.5" x14ac:dyDescent="0.25">
      <c r="B1268" s="287" t="s">
        <v>748</v>
      </c>
      <c r="C1268" s="49" t="s">
        <v>66</v>
      </c>
      <c r="D1268" s="7" t="s">
        <v>12</v>
      </c>
      <c r="E1268" s="117" t="s">
        <v>749</v>
      </c>
      <c r="F1268" s="28"/>
      <c r="G1268" s="254">
        <f t="shared" ref="G1268:O1268" si="464">G1269+G1270</f>
        <v>2118</v>
      </c>
      <c r="H1268" s="254">
        <f t="shared" si="464"/>
        <v>0</v>
      </c>
      <c r="I1268" s="254">
        <f t="shared" si="464"/>
        <v>2118</v>
      </c>
      <c r="J1268" s="254">
        <f t="shared" si="464"/>
        <v>2205</v>
      </c>
      <c r="K1268" s="254">
        <f t="shared" si="464"/>
        <v>0</v>
      </c>
      <c r="L1268" s="254">
        <f t="shared" si="464"/>
        <v>2205</v>
      </c>
      <c r="M1268" s="254">
        <f t="shared" si="464"/>
        <v>2205</v>
      </c>
      <c r="N1268" s="254">
        <f t="shared" si="464"/>
        <v>0</v>
      </c>
      <c r="O1268" s="254">
        <f t="shared" si="464"/>
        <v>2205</v>
      </c>
    </row>
    <row r="1269" spans="2:15" ht="52.5" customHeight="1" x14ac:dyDescent="0.25">
      <c r="B1269" s="318" t="s">
        <v>2209</v>
      </c>
      <c r="C1269" s="49" t="s">
        <v>66</v>
      </c>
      <c r="D1269" s="7" t="s">
        <v>12</v>
      </c>
      <c r="E1269" s="117" t="s">
        <v>752</v>
      </c>
      <c r="F1269" s="29" t="s">
        <v>30</v>
      </c>
      <c r="G1269" s="254">
        <v>0</v>
      </c>
      <c r="H1269" s="254"/>
      <c r="I1269" s="254"/>
      <c r="J1269" s="254">
        <v>50</v>
      </c>
      <c r="K1269" s="254"/>
      <c r="L1269" s="254">
        <f>J1269+K1269</f>
        <v>50</v>
      </c>
      <c r="M1269" s="254">
        <v>50</v>
      </c>
      <c r="N1269" s="254"/>
      <c r="O1269" s="254">
        <f>M1269+N1269</f>
        <v>50</v>
      </c>
    </row>
    <row r="1270" spans="2:15" ht="51.75" customHeight="1" thickBot="1" x14ac:dyDescent="0.3">
      <c r="B1270" s="318" t="s">
        <v>2210</v>
      </c>
      <c r="C1270" s="49" t="s">
        <v>66</v>
      </c>
      <c r="D1270" s="7" t="s">
        <v>12</v>
      </c>
      <c r="E1270" s="117" t="s">
        <v>752</v>
      </c>
      <c r="F1270" s="29" t="s">
        <v>111</v>
      </c>
      <c r="G1270" s="254">
        <v>2118</v>
      </c>
      <c r="H1270" s="254"/>
      <c r="I1270" s="254">
        <f>G1270+H1270</f>
        <v>2118</v>
      </c>
      <c r="J1270" s="254">
        <v>2155</v>
      </c>
      <c r="K1270" s="254"/>
      <c r="L1270" s="254">
        <f>J1270+K1270</f>
        <v>2155</v>
      </c>
      <c r="M1270" s="254">
        <v>2155</v>
      </c>
      <c r="N1270" s="254"/>
      <c r="O1270" s="254">
        <f>M1270+N1270</f>
        <v>2155</v>
      </c>
    </row>
    <row r="1271" spans="2:15" ht="32.25" hidden="1" thickBot="1" x14ac:dyDescent="0.3">
      <c r="B1271" s="287" t="s">
        <v>1421</v>
      </c>
      <c r="C1271" s="49" t="s">
        <v>66</v>
      </c>
      <c r="D1271" s="7" t="s">
        <v>12</v>
      </c>
      <c r="E1271" s="117" t="s">
        <v>103</v>
      </c>
      <c r="F1271" s="28"/>
      <c r="G1271" s="254">
        <f t="shared" ref="G1271:O1272" si="465">G1272</f>
        <v>0</v>
      </c>
      <c r="H1271" s="254">
        <f t="shared" si="465"/>
        <v>0</v>
      </c>
      <c r="I1271" s="254">
        <f t="shared" si="465"/>
        <v>0</v>
      </c>
      <c r="J1271" s="254">
        <f t="shared" si="465"/>
        <v>0</v>
      </c>
      <c r="K1271" s="254">
        <f t="shared" si="465"/>
        <v>0</v>
      </c>
      <c r="L1271" s="254">
        <f t="shared" si="465"/>
        <v>0</v>
      </c>
      <c r="M1271" s="254">
        <f t="shared" si="465"/>
        <v>0</v>
      </c>
      <c r="N1271" s="254">
        <f t="shared" si="465"/>
        <v>0</v>
      </c>
      <c r="O1271" s="254">
        <f t="shared" si="465"/>
        <v>0</v>
      </c>
    </row>
    <row r="1272" spans="2:15" ht="16.5" hidden="1" thickBot="1" x14ac:dyDescent="0.3">
      <c r="B1272" s="318" t="s">
        <v>1215</v>
      </c>
      <c r="C1272" s="49" t="s">
        <v>66</v>
      </c>
      <c r="D1272" s="7" t="s">
        <v>12</v>
      </c>
      <c r="E1272" s="117" t="s">
        <v>1216</v>
      </c>
      <c r="F1272" s="28"/>
      <c r="G1272" s="254">
        <f t="shared" si="465"/>
        <v>0</v>
      </c>
      <c r="H1272" s="254">
        <f t="shared" si="465"/>
        <v>0</v>
      </c>
      <c r="I1272" s="254">
        <f t="shared" si="465"/>
        <v>0</v>
      </c>
      <c r="J1272" s="254">
        <f t="shared" si="465"/>
        <v>0</v>
      </c>
      <c r="K1272" s="254">
        <f t="shared" si="465"/>
        <v>0</v>
      </c>
      <c r="L1272" s="254">
        <f t="shared" si="465"/>
        <v>0</v>
      </c>
      <c r="M1272" s="254">
        <f t="shared" si="465"/>
        <v>0</v>
      </c>
      <c r="N1272" s="254">
        <f t="shared" si="465"/>
        <v>0</v>
      </c>
      <c r="O1272" s="254">
        <f t="shared" si="465"/>
        <v>0</v>
      </c>
    </row>
    <row r="1273" spans="2:15" ht="16.5" hidden="1" thickBot="1" x14ac:dyDescent="0.3">
      <c r="B1273" s="287" t="s">
        <v>1422</v>
      </c>
      <c r="C1273" s="49" t="s">
        <v>66</v>
      </c>
      <c r="D1273" s="7" t="s">
        <v>12</v>
      </c>
      <c r="E1273" s="117" t="s">
        <v>1225</v>
      </c>
      <c r="F1273" s="28"/>
      <c r="G1273" s="254">
        <f t="shared" ref="G1273:O1273" si="466">G1274+G1275</f>
        <v>0</v>
      </c>
      <c r="H1273" s="254">
        <f t="shared" si="466"/>
        <v>0</v>
      </c>
      <c r="I1273" s="254">
        <f t="shared" si="466"/>
        <v>0</v>
      </c>
      <c r="J1273" s="254">
        <f t="shared" si="466"/>
        <v>0</v>
      </c>
      <c r="K1273" s="254">
        <f t="shared" si="466"/>
        <v>0</v>
      </c>
      <c r="L1273" s="254">
        <f t="shared" si="466"/>
        <v>0</v>
      </c>
      <c r="M1273" s="254">
        <f t="shared" si="466"/>
        <v>0</v>
      </c>
      <c r="N1273" s="254">
        <f t="shared" si="466"/>
        <v>0</v>
      </c>
      <c r="O1273" s="254">
        <f t="shared" si="466"/>
        <v>0</v>
      </c>
    </row>
    <row r="1274" spans="2:15" ht="32.25" hidden="1" thickBot="1" x14ac:dyDescent="0.3">
      <c r="B1274" s="318" t="s">
        <v>755</v>
      </c>
      <c r="C1274" s="49" t="s">
        <v>66</v>
      </c>
      <c r="D1274" s="7" t="s">
        <v>12</v>
      </c>
      <c r="E1274" s="117" t="s">
        <v>1423</v>
      </c>
      <c r="F1274" s="29" t="s">
        <v>111</v>
      </c>
      <c r="G1274" s="254"/>
      <c r="H1274" s="254"/>
      <c r="I1274" s="254"/>
      <c r="J1274" s="254"/>
      <c r="K1274" s="254"/>
      <c r="L1274" s="254"/>
      <c r="M1274" s="254"/>
      <c r="N1274" s="254"/>
      <c r="O1274" s="254"/>
    </row>
    <row r="1275" spans="2:15" ht="32.25" hidden="1" thickBot="1" x14ac:dyDescent="0.3">
      <c r="B1275" s="318" t="s">
        <v>1424</v>
      </c>
      <c r="C1275" s="49" t="s">
        <v>66</v>
      </c>
      <c r="D1275" s="7" t="s">
        <v>12</v>
      </c>
      <c r="E1275" s="117" t="s">
        <v>1425</v>
      </c>
      <c r="F1275" s="28">
        <v>600</v>
      </c>
      <c r="G1275" s="254"/>
      <c r="H1275" s="254"/>
      <c r="I1275" s="254"/>
      <c r="J1275" s="254"/>
      <c r="K1275" s="254"/>
      <c r="L1275" s="254"/>
      <c r="M1275" s="254"/>
      <c r="N1275" s="254"/>
      <c r="O1275" s="254"/>
    </row>
    <row r="1276" spans="2:15" ht="21.75" customHeight="1" thickBot="1" x14ac:dyDescent="0.3">
      <c r="B1276" s="284" t="s">
        <v>1426</v>
      </c>
      <c r="C1276" s="13" t="s">
        <v>665</v>
      </c>
      <c r="D1276" s="15" t="s">
        <v>208</v>
      </c>
      <c r="E1276" s="95"/>
      <c r="F1276" s="95"/>
      <c r="G1276" s="251">
        <f t="shared" ref="G1276:O1276" si="467">G1324+G1277+G1285+G1319</f>
        <v>186820</v>
      </c>
      <c r="H1276" s="251">
        <f t="shared" si="467"/>
        <v>-132304</v>
      </c>
      <c r="I1276" s="251">
        <f t="shared" si="467"/>
        <v>54516</v>
      </c>
      <c r="J1276" s="251">
        <f t="shared" si="467"/>
        <v>125653</v>
      </c>
      <c r="K1276" s="251">
        <f t="shared" si="467"/>
        <v>-64525</v>
      </c>
      <c r="L1276" s="251">
        <f t="shared" si="467"/>
        <v>61128</v>
      </c>
      <c r="M1276" s="251">
        <f t="shared" si="467"/>
        <v>126542</v>
      </c>
      <c r="N1276" s="251">
        <f t="shared" si="467"/>
        <v>-71884</v>
      </c>
      <c r="O1276" s="251">
        <f t="shared" si="467"/>
        <v>54658</v>
      </c>
    </row>
    <row r="1277" spans="2:15" ht="35.25" customHeight="1" x14ac:dyDescent="0.25">
      <c r="B1277" s="317" t="s">
        <v>1307</v>
      </c>
      <c r="C1277" s="49" t="s">
        <v>66</v>
      </c>
      <c r="D1277" s="7" t="s">
        <v>39</v>
      </c>
      <c r="E1277" s="117" t="s">
        <v>39</v>
      </c>
      <c r="F1277" s="6"/>
      <c r="G1277" s="254">
        <f t="shared" ref="G1277:O1277" si="468">G1278</f>
        <v>440</v>
      </c>
      <c r="H1277" s="254">
        <f t="shared" si="468"/>
        <v>0</v>
      </c>
      <c r="I1277" s="254">
        <f t="shared" si="468"/>
        <v>440</v>
      </c>
      <c r="J1277" s="254">
        <f t="shared" si="468"/>
        <v>120</v>
      </c>
      <c r="K1277" s="254">
        <f t="shared" si="468"/>
        <v>0</v>
      </c>
      <c r="L1277" s="254">
        <f t="shared" si="468"/>
        <v>120</v>
      </c>
      <c r="M1277" s="254">
        <f t="shared" si="468"/>
        <v>520</v>
      </c>
      <c r="N1277" s="254">
        <f t="shared" si="468"/>
        <v>0</v>
      </c>
      <c r="O1277" s="254">
        <f t="shared" si="468"/>
        <v>520</v>
      </c>
    </row>
    <row r="1278" spans="2:15" ht="19.5" customHeight="1" x14ac:dyDescent="0.25">
      <c r="B1278" s="287" t="s">
        <v>1427</v>
      </c>
      <c r="C1278" s="49" t="s">
        <v>66</v>
      </c>
      <c r="D1278" s="7" t="s">
        <v>39</v>
      </c>
      <c r="E1278" s="117" t="s">
        <v>279</v>
      </c>
      <c r="F1278" s="6"/>
      <c r="G1278" s="254">
        <f t="shared" ref="G1278:O1278" si="469">G1279+G1282</f>
        <v>440</v>
      </c>
      <c r="H1278" s="254">
        <f t="shared" si="469"/>
        <v>0</v>
      </c>
      <c r="I1278" s="254">
        <f t="shared" si="469"/>
        <v>440</v>
      </c>
      <c r="J1278" s="254">
        <f t="shared" si="469"/>
        <v>120</v>
      </c>
      <c r="K1278" s="254">
        <f t="shared" si="469"/>
        <v>0</v>
      </c>
      <c r="L1278" s="254">
        <f t="shared" si="469"/>
        <v>120</v>
      </c>
      <c r="M1278" s="254">
        <f t="shared" si="469"/>
        <v>520</v>
      </c>
      <c r="N1278" s="254">
        <f t="shared" si="469"/>
        <v>0</v>
      </c>
      <c r="O1278" s="254">
        <f t="shared" si="469"/>
        <v>520</v>
      </c>
    </row>
    <row r="1279" spans="2:15" ht="78.75" hidden="1" x14ac:dyDescent="0.25">
      <c r="B1279" s="287" t="s">
        <v>1575</v>
      </c>
      <c r="C1279" s="49" t="s">
        <v>66</v>
      </c>
      <c r="D1279" s="7" t="s">
        <v>39</v>
      </c>
      <c r="E1279" s="117" t="s">
        <v>280</v>
      </c>
      <c r="F1279" s="6"/>
      <c r="G1279" s="254">
        <f t="shared" ref="G1279:O1279" si="470">G1280+G1281</f>
        <v>0</v>
      </c>
      <c r="H1279" s="254">
        <f t="shared" si="470"/>
        <v>0</v>
      </c>
      <c r="I1279" s="254">
        <f t="shared" si="470"/>
        <v>0</v>
      </c>
      <c r="J1279" s="254">
        <f t="shared" si="470"/>
        <v>0</v>
      </c>
      <c r="K1279" s="254">
        <f t="shared" si="470"/>
        <v>0</v>
      </c>
      <c r="L1279" s="254">
        <f t="shared" si="470"/>
        <v>0</v>
      </c>
      <c r="M1279" s="254">
        <f t="shared" si="470"/>
        <v>0</v>
      </c>
      <c r="N1279" s="254">
        <f t="shared" si="470"/>
        <v>0</v>
      </c>
      <c r="O1279" s="254">
        <f t="shared" si="470"/>
        <v>0</v>
      </c>
    </row>
    <row r="1280" spans="2:15" ht="32.25" hidden="1" customHeight="1" x14ac:dyDescent="0.25">
      <c r="B1280" s="287" t="s">
        <v>140</v>
      </c>
      <c r="C1280" s="49" t="s">
        <v>66</v>
      </c>
      <c r="D1280" s="7" t="s">
        <v>39</v>
      </c>
      <c r="E1280" s="117" t="s">
        <v>1309</v>
      </c>
      <c r="F1280" s="7" t="s">
        <v>30</v>
      </c>
      <c r="G1280" s="254"/>
      <c r="H1280" s="254"/>
      <c r="I1280" s="254"/>
      <c r="J1280" s="254"/>
      <c r="K1280" s="254"/>
      <c r="L1280" s="254"/>
      <c r="M1280" s="254"/>
      <c r="N1280" s="254"/>
      <c r="O1280" s="254"/>
    </row>
    <row r="1281" spans="2:15" s="32" customFormat="1" ht="31.5" hidden="1" x14ac:dyDescent="0.25">
      <c r="B1281" s="318" t="s">
        <v>1051</v>
      </c>
      <c r="C1281" s="49" t="s">
        <v>66</v>
      </c>
      <c r="D1281" s="7" t="s">
        <v>39</v>
      </c>
      <c r="E1281" s="117" t="s">
        <v>1309</v>
      </c>
      <c r="F1281" s="7" t="s">
        <v>111</v>
      </c>
      <c r="G1281" s="254"/>
      <c r="H1281" s="254"/>
      <c r="I1281" s="254"/>
      <c r="J1281" s="254"/>
      <c r="K1281" s="254"/>
      <c r="L1281" s="254"/>
      <c r="M1281" s="254"/>
      <c r="N1281" s="254"/>
      <c r="O1281" s="254"/>
    </row>
    <row r="1282" spans="2:15" s="32" customFormat="1" ht="47.25" x14ac:dyDescent="0.25">
      <c r="B1282" s="318" t="s">
        <v>1428</v>
      </c>
      <c r="C1282" s="49" t="s">
        <v>66</v>
      </c>
      <c r="D1282" s="7" t="s">
        <v>39</v>
      </c>
      <c r="E1282" s="117" t="s">
        <v>1314</v>
      </c>
      <c r="F1282" s="6"/>
      <c r="G1282" s="254">
        <f t="shared" ref="G1282:O1282" si="471">G1283+G1284</f>
        <v>440</v>
      </c>
      <c r="H1282" s="254">
        <f t="shared" si="471"/>
        <v>0</v>
      </c>
      <c r="I1282" s="254">
        <f t="shared" si="471"/>
        <v>440</v>
      </c>
      <c r="J1282" s="254">
        <f t="shared" si="471"/>
        <v>120</v>
      </c>
      <c r="K1282" s="254">
        <f t="shared" si="471"/>
        <v>0</v>
      </c>
      <c r="L1282" s="254">
        <f t="shared" si="471"/>
        <v>120</v>
      </c>
      <c r="M1282" s="254">
        <f t="shared" si="471"/>
        <v>520</v>
      </c>
      <c r="N1282" s="254">
        <f t="shared" si="471"/>
        <v>0</v>
      </c>
      <c r="O1282" s="254">
        <f t="shared" si="471"/>
        <v>520</v>
      </c>
    </row>
    <row r="1283" spans="2:15" s="32" customFormat="1" ht="31.5" x14ac:dyDescent="0.25">
      <c r="B1283" s="287" t="s">
        <v>140</v>
      </c>
      <c r="C1283" s="49" t="s">
        <v>66</v>
      </c>
      <c r="D1283" s="7" t="s">
        <v>39</v>
      </c>
      <c r="E1283" s="117" t="s">
        <v>1315</v>
      </c>
      <c r="F1283" s="7" t="s">
        <v>30</v>
      </c>
      <c r="G1283" s="254">
        <v>440</v>
      </c>
      <c r="H1283" s="254"/>
      <c r="I1283" s="254">
        <f>G1283+H1283</f>
        <v>440</v>
      </c>
      <c r="J1283" s="254">
        <v>120</v>
      </c>
      <c r="K1283" s="254"/>
      <c r="L1283" s="254">
        <f>J1283+K1283</f>
        <v>120</v>
      </c>
      <c r="M1283" s="254">
        <v>520</v>
      </c>
      <c r="N1283" s="254"/>
      <c r="O1283" s="254">
        <f>M1283+N1283</f>
        <v>520</v>
      </c>
    </row>
    <row r="1284" spans="2:15" s="32" customFormat="1" ht="31.5" hidden="1" x14ac:dyDescent="0.25">
      <c r="B1284" s="318" t="s">
        <v>1051</v>
      </c>
      <c r="C1284" s="49" t="s">
        <v>66</v>
      </c>
      <c r="D1284" s="7" t="s">
        <v>39</v>
      </c>
      <c r="E1284" s="117" t="s">
        <v>1315</v>
      </c>
      <c r="F1284" s="7" t="s">
        <v>111</v>
      </c>
      <c r="G1284" s="254"/>
      <c r="H1284" s="254"/>
      <c r="I1284" s="254"/>
      <c r="J1284" s="254"/>
      <c r="K1284" s="254"/>
      <c r="L1284" s="254"/>
      <c r="M1284" s="254"/>
      <c r="N1284" s="254"/>
      <c r="O1284" s="254"/>
    </row>
    <row r="1285" spans="2:15" s="32" customFormat="1" ht="31.5" x14ac:dyDescent="0.25">
      <c r="B1285" s="318" t="s">
        <v>1316</v>
      </c>
      <c r="C1285" s="49" t="s">
        <v>66</v>
      </c>
      <c r="D1285" s="7" t="s">
        <v>39</v>
      </c>
      <c r="E1285" s="117" t="s">
        <v>128</v>
      </c>
      <c r="F1285" s="6"/>
      <c r="G1285" s="254">
        <f t="shared" ref="G1285:O1285" si="472">G1286+G1301+G1309+G1293</f>
        <v>186380</v>
      </c>
      <c r="H1285" s="254">
        <f t="shared" si="472"/>
        <v>-132304</v>
      </c>
      <c r="I1285" s="254">
        <f t="shared" si="472"/>
        <v>54076</v>
      </c>
      <c r="J1285" s="254">
        <f t="shared" si="472"/>
        <v>125533</v>
      </c>
      <c r="K1285" s="254">
        <f>K1286+K1301+K1309+K1293</f>
        <v>-64525</v>
      </c>
      <c r="L1285" s="254">
        <f t="shared" si="472"/>
        <v>61008</v>
      </c>
      <c r="M1285" s="254">
        <f t="shared" si="472"/>
        <v>126022</v>
      </c>
      <c r="N1285" s="254">
        <f t="shared" si="472"/>
        <v>-71884</v>
      </c>
      <c r="O1285" s="254">
        <f t="shared" si="472"/>
        <v>54138</v>
      </c>
    </row>
    <row r="1286" spans="2:15" s="32" customFormat="1" ht="15.75" hidden="1" x14ac:dyDescent="0.25">
      <c r="B1286" s="287" t="s">
        <v>1363</v>
      </c>
      <c r="C1286" s="49" t="s">
        <v>66</v>
      </c>
      <c r="D1286" s="7" t="s">
        <v>39</v>
      </c>
      <c r="E1286" s="117" t="s">
        <v>1364</v>
      </c>
      <c r="F1286" s="6"/>
      <c r="G1286" s="254">
        <f t="shared" ref="G1286:O1286" si="473">G1287+G1289+G1291</f>
        <v>0</v>
      </c>
      <c r="H1286" s="254">
        <f t="shared" si="473"/>
        <v>0</v>
      </c>
      <c r="I1286" s="254">
        <f t="shared" si="473"/>
        <v>0</v>
      </c>
      <c r="J1286" s="254">
        <f t="shared" si="473"/>
        <v>0</v>
      </c>
      <c r="K1286" s="254">
        <f t="shared" si="473"/>
        <v>0</v>
      </c>
      <c r="L1286" s="254">
        <f t="shared" si="473"/>
        <v>0</v>
      </c>
      <c r="M1286" s="254">
        <f t="shared" si="473"/>
        <v>0</v>
      </c>
      <c r="N1286" s="254">
        <f t="shared" si="473"/>
        <v>0</v>
      </c>
      <c r="O1286" s="254">
        <f t="shared" si="473"/>
        <v>0</v>
      </c>
    </row>
    <row r="1287" spans="2:15" s="32" customFormat="1" ht="31.5" hidden="1" x14ac:dyDescent="0.25">
      <c r="B1287" s="320" t="s">
        <v>107</v>
      </c>
      <c r="C1287" s="49" t="s">
        <v>66</v>
      </c>
      <c r="D1287" s="7" t="s">
        <v>39</v>
      </c>
      <c r="E1287" s="117" t="s">
        <v>1429</v>
      </c>
      <c r="F1287" s="6"/>
      <c r="G1287" s="254">
        <f t="shared" ref="G1287:O1287" si="474">G1288</f>
        <v>0</v>
      </c>
      <c r="H1287" s="254">
        <f t="shared" si="474"/>
        <v>0</v>
      </c>
      <c r="I1287" s="254">
        <f t="shared" si="474"/>
        <v>0</v>
      </c>
      <c r="J1287" s="254">
        <f t="shared" si="474"/>
        <v>0</v>
      </c>
      <c r="K1287" s="254">
        <f t="shared" si="474"/>
        <v>0</v>
      </c>
      <c r="L1287" s="254">
        <f t="shared" si="474"/>
        <v>0</v>
      </c>
      <c r="M1287" s="254">
        <f t="shared" si="474"/>
        <v>0</v>
      </c>
      <c r="N1287" s="254">
        <f t="shared" si="474"/>
        <v>0</v>
      </c>
      <c r="O1287" s="254">
        <f t="shared" si="474"/>
        <v>0</v>
      </c>
    </row>
    <row r="1288" spans="2:15" s="32" customFormat="1" ht="47.25" hidden="1" x14ac:dyDescent="0.25">
      <c r="B1288" s="287" t="s">
        <v>109</v>
      </c>
      <c r="C1288" s="49" t="s">
        <v>66</v>
      </c>
      <c r="D1288" s="7" t="s">
        <v>39</v>
      </c>
      <c r="E1288" s="117" t="s">
        <v>1430</v>
      </c>
      <c r="F1288" s="29" t="s">
        <v>111</v>
      </c>
      <c r="G1288" s="254"/>
      <c r="H1288" s="254"/>
      <c r="I1288" s="254"/>
      <c r="J1288" s="254"/>
      <c r="K1288" s="254"/>
      <c r="L1288" s="254"/>
      <c r="M1288" s="254"/>
      <c r="N1288" s="254"/>
      <c r="O1288" s="254"/>
    </row>
    <row r="1289" spans="2:15" s="32" customFormat="1" ht="31.5" hidden="1" x14ac:dyDescent="0.25">
      <c r="B1289" s="318" t="s">
        <v>1431</v>
      </c>
      <c r="C1289" s="49" t="s">
        <v>66</v>
      </c>
      <c r="D1289" s="7" t="s">
        <v>39</v>
      </c>
      <c r="E1289" s="117" t="s">
        <v>1432</v>
      </c>
      <c r="F1289" s="28"/>
      <c r="G1289" s="254">
        <f t="shared" ref="G1289:O1289" si="475">G1290</f>
        <v>0</v>
      </c>
      <c r="H1289" s="254">
        <f t="shared" si="475"/>
        <v>0</v>
      </c>
      <c r="I1289" s="254">
        <f t="shared" si="475"/>
        <v>0</v>
      </c>
      <c r="J1289" s="254">
        <f t="shared" si="475"/>
        <v>0</v>
      </c>
      <c r="K1289" s="254">
        <f t="shared" si="475"/>
        <v>0</v>
      </c>
      <c r="L1289" s="254">
        <f t="shared" si="475"/>
        <v>0</v>
      </c>
      <c r="M1289" s="254">
        <f t="shared" si="475"/>
        <v>0</v>
      </c>
      <c r="N1289" s="254">
        <f t="shared" si="475"/>
        <v>0</v>
      </c>
      <c r="O1289" s="254">
        <f t="shared" si="475"/>
        <v>0</v>
      </c>
    </row>
    <row r="1290" spans="2:15" s="32" customFormat="1" ht="31.5" hidden="1" x14ac:dyDescent="0.25">
      <c r="B1290" s="314" t="s">
        <v>1051</v>
      </c>
      <c r="C1290" s="49" t="s">
        <v>66</v>
      </c>
      <c r="D1290" s="7" t="s">
        <v>39</v>
      </c>
      <c r="E1290" s="117" t="s">
        <v>1433</v>
      </c>
      <c r="F1290" s="7" t="s">
        <v>111</v>
      </c>
      <c r="G1290" s="254"/>
      <c r="H1290" s="254"/>
      <c r="I1290" s="254"/>
      <c r="J1290" s="254"/>
      <c r="K1290" s="254"/>
      <c r="L1290" s="254"/>
      <c r="M1290" s="254"/>
      <c r="N1290" s="254"/>
      <c r="O1290" s="254"/>
    </row>
    <row r="1291" spans="2:15" s="32" customFormat="1" ht="15.75" hidden="1" x14ac:dyDescent="0.25">
      <c r="B1291" s="287" t="s">
        <v>1434</v>
      </c>
      <c r="C1291" s="49" t="s">
        <v>66</v>
      </c>
      <c r="D1291" s="7" t="s">
        <v>39</v>
      </c>
      <c r="E1291" s="117" t="s">
        <v>1435</v>
      </c>
      <c r="F1291" s="28"/>
      <c r="G1291" s="254">
        <f t="shared" ref="G1291:O1291" si="476">G1292</f>
        <v>0</v>
      </c>
      <c r="H1291" s="254">
        <f t="shared" si="476"/>
        <v>0</v>
      </c>
      <c r="I1291" s="254">
        <f t="shared" si="476"/>
        <v>0</v>
      </c>
      <c r="J1291" s="254">
        <f t="shared" si="476"/>
        <v>0</v>
      </c>
      <c r="K1291" s="254">
        <f t="shared" si="476"/>
        <v>0</v>
      </c>
      <c r="L1291" s="254">
        <f t="shared" si="476"/>
        <v>0</v>
      </c>
      <c r="M1291" s="254">
        <f t="shared" si="476"/>
        <v>0</v>
      </c>
      <c r="N1291" s="254">
        <f t="shared" si="476"/>
        <v>0</v>
      </c>
      <c r="O1291" s="254">
        <f t="shared" si="476"/>
        <v>0</v>
      </c>
    </row>
    <row r="1292" spans="2:15" s="32" customFormat="1" ht="31.5" hidden="1" x14ac:dyDescent="0.25">
      <c r="B1292" s="314" t="s">
        <v>1436</v>
      </c>
      <c r="C1292" s="49" t="s">
        <v>66</v>
      </c>
      <c r="D1292" s="7" t="s">
        <v>39</v>
      </c>
      <c r="E1292" s="117" t="s">
        <v>1437</v>
      </c>
      <c r="F1292" s="7" t="s">
        <v>111</v>
      </c>
      <c r="G1292" s="254"/>
      <c r="H1292" s="254"/>
      <c r="I1292" s="254"/>
      <c r="J1292" s="254"/>
      <c r="K1292" s="254"/>
      <c r="L1292" s="254"/>
      <c r="M1292" s="254"/>
      <c r="N1292" s="254"/>
      <c r="O1292" s="254"/>
    </row>
    <row r="1293" spans="2:15" s="32" customFormat="1" ht="19.5" hidden="1" customHeight="1" x14ac:dyDescent="0.25">
      <c r="B1293" s="314" t="s">
        <v>1345</v>
      </c>
      <c r="C1293" s="49" t="s">
        <v>66</v>
      </c>
      <c r="D1293" s="7" t="s">
        <v>39</v>
      </c>
      <c r="E1293" s="117" t="s">
        <v>1365</v>
      </c>
      <c r="F1293" s="6"/>
      <c r="G1293" s="254">
        <f t="shared" ref="G1293:O1293" si="477">G1295+G1294+G1296+G1299+G1300</f>
        <v>132425</v>
      </c>
      <c r="H1293" s="254">
        <f t="shared" si="477"/>
        <v>-132425</v>
      </c>
      <c r="I1293" s="254">
        <f t="shared" si="477"/>
        <v>0</v>
      </c>
      <c r="J1293" s="254">
        <f t="shared" si="477"/>
        <v>69425</v>
      </c>
      <c r="K1293" s="254">
        <f t="shared" si="477"/>
        <v>-69425</v>
      </c>
      <c r="L1293" s="254">
        <f t="shared" si="477"/>
        <v>0</v>
      </c>
      <c r="M1293" s="254">
        <f t="shared" si="477"/>
        <v>69425</v>
      </c>
      <c r="N1293" s="254">
        <f t="shared" si="477"/>
        <v>-69425</v>
      </c>
      <c r="O1293" s="254">
        <f t="shared" si="477"/>
        <v>0</v>
      </c>
    </row>
    <row r="1294" spans="2:15" s="32" customFormat="1" ht="31.5" hidden="1" x14ac:dyDescent="0.25">
      <c r="B1294" s="314" t="s">
        <v>867</v>
      </c>
      <c r="C1294" s="49" t="s">
        <v>66</v>
      </c>
      <c r="D1294" s="7" t="s">
        <v>39</v>
      </c>
      <c r="E1294" s="117" t="s">
        <v>1438</v>
      </c>
      <c r="F1294" s="7" t="s">
        <v>1197</v>
      </c>
      <c r="G1294" s="254"/>
      <c r="H1294" s="254"/>
      <c r="I1294" s="254"/>
      <c r="J1294" s="254"/>
      <c r="K1294" s="254"/>
      <c r="L1294" s="254"/>
      <c r="M1294" s="254"/>
      <c r="N1294" s="254"/>
      <c r="O1294" s="254"/>
    </row>
    <row r="1295" spans="2:15" s="32" customFormat="1" ht="47.25" hidden="1" x14ac:dyDescent="0.25">
      <c r="B1295" s="314" t="s">
        <v>491</v>
      </c>
      <c r="C1295" s="49" t="s">
        <v>66</v>
      </c>
      <c r="D1295" s="7" t="s">
        <v>39</v>
      </c>
      <c r="E1295" s="117" t="s">
        <v>1439</v>
      </c>
      <c r="F1295" s="7" t="s">
        <v>1197</v>
      </c>
      <c r="G1295" s="254">
        <v>44600</v>
      </c>
      <c r="H1295" s="254">
        <v>-44600</v>
      </c>
      <c r="I1295" s="254">
        <f t="shared" ref="I1295:I1300" si="478">G1295+H1295</f>
        <v>0</v>
      </c>
      <c r="J1295" s="254">
        <v>69425</v>
      </c>
      <c r="K1295" s="254">
        <v>-69425</v>
      </c>
      <c r="L1295" s="254">
        <f t="shared" ref="L1295:L1300" si="479">J1295+K1295</f>
        <v>0</v>
      </c>
      <c r="M1295" s="254">
        <v>69425</v>
      </c>
      <c r="N1295" s="254">
        <v>-69425</v>
      </c>
      <c r="O1295" s="254">
        <f t="shared" ref="O1295:O1300" si="480">M1295+N1295</f>
        <v>0</v>
      </c>
    </row>
    <row r="1296" spans="2:15" s="32" customFormat="1" ht="65.25" hidden="1" customHeight="1" x14ac:dyDescent="0.25">
      <c r="B1296" s="314" t="s">
        <v>123</v>
      </c>
      <c r="C1296" s="49" t="s">
        <v>66</v>
      </c>
      <c r="D1296" s="7" t="s">
        <v>39</v>
      </c>
      <c r="E1296" s="117" t="s">
        <v>1440</v>
      </c>
      <c r="F1296" s="7" t="s">
        <v>47</v>
      </c>
      <c r="G1296" s="254"/>
      <c r="H1296" s="254"/>
      <c r="I1296" s="254">
        <f t="shared" si="478"/>
        <v>0</v>
      </c>
      <c r="J1296" s="254"/>
      <c r="K1296" s="254"/>
      <c r="L1296" s="254">
        <f t="shared" si="479"/>
        <v>0</v>
      </c>
      <c r="M1296" s="254"/>
      <c r="N1296" s="254"/>
      <c r="O1296" s="254">
        <f t="shared" si="480"/>
        <v>0</v>
      </c>
    </row>
    <row r="1297" spans="2:15" s="32" customFormat="1" ht="67.5" hidden="1" customHeight="1" x14ac:dyDescent="0.25">
      <c r="B1297" s="206" t="s">
        <v>1441</v>
      </c>
      <c r="C1297" s="20" t="s">
        <v>66</v>
      </c>
      <c r="D1297" s="20" t="s">
        <v>39</v>
      </c>
      <c r="E1297" s="102" t="s">
        <v>1442</v>
      </c>
      <c r="F1297" s="2">
        <v>500</v>
      </c>
      <c r="G1297" s="254"/>
      <c r="H1297" s="254"/>
      <c r="I1297" s="254">
        <f t="shared" si="478"/>
        <v>0</v>
      </c>
      <c r="J1297" s="254"/>
      <c r="K1297" s="254"/>
      <c r="L1297" s="254">
        <f t="shared" si="479"/>
        <v>0</v>
      </c>
      <c r="M1297" s="254"/>
      <c r="N1297" s="254"/>
      <c r="O1297" s="254">
        <f t="shared" si="480"/>
        <v>0</v>
      </c>
    </row>
    <row r="1298" spans="2:15" s="32" customFormat="1" ht="47.25" hidden="1" x14ac:dyDescent="0.25">
      <c r="B1298" s="314" t="s">
        <v>1366</v>
      </c>
      <c r="C1298" s="20" t="s">
        <v>66</v>
      </c>
      <c r="D1298" s="20" t="s">
        <v>39</v>
      </c>
      <c r="E1298" s="102" t="s">
        <v>1367</v>
      </c>
      <c r="F1298" s="2">
        <v>500</v>
      </c>
      <c r="G1298" s="254"/>
      <c r="H1298" s="254"/>
      <c r="I1298" s="254">
        <f t="shared" si="478"/>
        <v>0</v>
      </c>
      <c r="J1298" s="254"/>
      <c r="K1298" s="254"/>
      <c r="L1298" s="254">
        <f t="shared" si="479"/>
        <v>0</v>
      </c>
      <c r="M1298" s="254"/>
      <c r="N1298" s="254"/>
      <c r="O1298" s="254">
        <f t="shared" si="480"/>
        <v>0</v>
      </c>
    </row>
    <row r="1299" spans="2:15" s="32" customFormat="1" ht="56.25" hidden="1" customHeight="1" x14ac:dyDescent="0.25">
      <c r="B1299" s="206" t="s">
        <v>1001</v>
      </c>
      <c r="C1299" s="49" t="s">
        <v>66</v>
      </c>
      <c r="D1299" s="7" t="s">
        <v>39</v>
      </c>
      <c r="E1299" s="117" t="s">
        <v>1443</v>
      </c>
      <c r="F1299" s="7" t="s">
        <v>47</v>
      </c>
      <c r="G1299" s="254">
        <v>63000</v>
      </c>
      <c r="H1299" s="254">
        <v>-63000</v>
      </c>
      <c r="I1299" s="254">
        <f t="shared" si="478"/>
        <v>0</v>
      </c>
      <c r="J1299" s="254">
        <v>0</v>
      </c>
      <c r="K1299" s="254"/>
      <c r="L1299" s="254">
        <f t="shared" si="479"/>
        <v>0</v>
      </c>
      <c r="M1299" s="254">
        <v>0</v>
      </c>
      <c r="N1299" s="254"/>
      <c r="O1299" s="254">
        <f t="shared" si="480"/>
        <v>0</v>
      </c>
    </row>
    <row r="1300" spans="2:15" s="32" customFormat="1" ht="31.5" hidden="1" x14ac:dyDescent="0.25">
      <c r="B1300" s="314" t="s">
        <v>2198</v>
      </c>
      <c r="C1300" s="49" t="s">
        <v>66</v>
      </c>
      <c r="D1300" s="7" t="s">
        <v>39</v>
      </c>
      <c r="E1300" s="117" t="s">
        <v>1444</v>
      </c>
      <c r="F1300" s="7" t="s">
        <v>47</v>
      </c>
      <c r="G1300" s="254">
        <v>24825</v>
      </c>
      <c r="H1300" s="254">
        <v>-24825</v>
      </c>
      <c r="I1300" s="254">
        <f t="shared" si="478"/>
        <v>0</v>
      </c>
      <c r="J1300" s="254">
        <v>0</v>
      </c>
      <c r="K1300" s="254"/>
      <c r="L1300" s="254">
        <f t="shared" si="479"/>
        <v>0</v>
      </c>
      <c r="M1300" s="254">
        <v>0</v>
      </c>
      <c r="N1300" s="254"/>
      <c r="O1300" s="254">
        <f t="shared" si="480"/>
        <v>0</v>
      </c>
    </row>
    <row r="1301" spans="2:15" s="32" customFormat="1" ht="33.75" customHeight="1" x14ac:dyDescent="0.25">
      <c r="B1301" s="287" t="s">
        <v>1368</v>
      </c>
      <c r="C1301" s="49" t="s">
        <v>66</v>
      </c>
      <c r="D1301" s="7" t="s">
        <v>39</v>
      </c>
      <c r="E1301" s="117" t="s">
        <v>1369</v>
      </c>
      <c r="F1301" s="28"/>
      <c r="G1301" s="254">
        <f t="shared" ref="G1301:O1301" si="481">G1302+G1306+G1304</f>
        <v>2383</v>
      </c>
      <c r="H1301" s="254">
        <f t="shared" si="481"/>
        <v>0</v>
      </c>
      <c r="I1301" s="254">
        <f t="shared" si="481"/>
        <v>2383</v>
      </c>
      <c r="J1301" s="254">
        <f t="shared" si="481"/>
        <v>2383</v>
      </c>
      <c r="K1301" s="254">
        <f t="shared" si="481"/>
        <v>6900</v>
      </c>
      <c r="L1301" s="254">
        <f t="shared" si="481"/>
        <v>9283</v>
      </c>
      <c r="M1301" s="254">
        <f t="shared" si="481"/>
        <v>2383</v>
      </c>
      <c r="N1301" s="254">
        <f t="shared" si="481"/>
        <v>0</v>
      </c>
      <c r="O1301" s="254">
        <f t="shared" si="481"/>
        <v>2383</v>
      </c>
    </row>
    <row r="1302" spans="2:15" s="32" customFormat="1" ht="31.5" x14ac:dyDescent="0.25">
      <c r="B1302" s="206" t="s">
        <v>1445</v>
      </c>
      <c r="C1302" s="85" t="s">
        <v>66</v>
      </c>
      <c r="D1302" s="20" t="s">
        <v>39</v>
      </c>
      <c r="E1302" s="102" t="s">
        <v>1446</v>
      </c>
      <c r="F1302" s="2"/>
      <c r="G1302" s="264">
        <f t="shared" ref="G1302:O1302" si="482">G1303</f>
        <v>2283</v>
      </c>
      <c r="H1302" s="264">
        <f t="shared" si="482"/>
        <v>0</v>
      </c>
      <c r="I1302" s="264">
        <f t="shared" si="482"/>
        <v>2283</v>
      </c>
      <c r="J1302" s="264">
        <f t="shared" si="482"/>
        <v>2283</v>
      </c>
      <c r="K1302" s="264">
        <f t="shared" si="482"/>
        <v>0</v>
      </c>
      <c r="L1302" s="264">
        <f t="shared" si="482"/>
        <v>2283</v>
      </c>
      <c r="M1302" s="264">
        <f t="shared" si="482"/>
        <v>2283</v>
      </c>
      <c r="N1302" s="264">
        <f t="shared" si="482"/>
        <v>0</v>
      </c>
      <c r="O1302" s="264">
        <f t="shared" si="482"/>
        <v>2283</v>
      </c>
    </row>
    <row r="1303" spans="2:15" s="32" customFormat="1" ht="31.5" x14ac:dyDescent="0.25">
      <c r="B1303" s="206" t="s">
        <v>1447</v>
      </c>
      <c r="C1303" s="85" t="s">
        <v>66</v>
      </c>
      <c r="D1303" s="20" t="s">
        <v>39</v>
      </c>
      <c r="E1303" s="102" t="s">
        <v>1448</v>
      </c>
      <c r="F1303" s="3" t="s">
        <v>30</v>
      </c>
      <c r="G1303" s="254">
        <v>2283</v>
      </c>
      <c r="H1303" s="254"/>
      <c r="I1303" s="254">
        <f>G1303+H1303</f>
        <v>2283</v>
      </c>
      <c r="J1303" s="254">
        <v>2283</v>
      </c>
      <c r="K1303" s="254"/>
      <c r="L1303" s="254">
        <f>J1303+K1303</f>
        <v>2283</v>
      </c>
      <c r="M1303" s="254">
        <v>2283</v>
      </c>
      <c r="N1303" s="254"/>
      <c r="O1303" s="254">
        <f>M1303+N1303</f>
        <v>2283</v>
      </c>
    </row>
    <row r="1304" spans="2:15" s="32" customFormat="1" ht="15.75" x14ac:dyDescent="0.25">
      <c r="B1304" s="206" t="s">
        <v>1449</v>
      </c>
      <c r="C1304" s="85" t="s">
        <v>66</v>
      </c>
      <c r="D1304" s="20" t="s">
        <v>39</v>
      </c>
      <c r="E1304" s="102" t="s">
        <v>1450</v>
      </c>
      <c r="F1304" s="2"/>
      <c r="G1304" s="254">
        <f t="shared" ref="G1304:O1304" si="483">G1305</f>
        <v>100</v>
      </c>
      <c r="H1304" s="254">
        <f t="shared" si="483"/>
        <v>0</v>
      </c>
      <c r="I1304" s="254">
        <f t="shared" si="483"/>
        <v>100</v>
      </c>
      <c r="J1304" s="254">
        <f t="shared" si="483"/>
        <v>100</v>
      </c>
      <c r="K1304" s="254">
        <f t="shared" si="483"/>
        <v>0</v>
      </c>
      <c r="L1304" s="254">
        <f t="shared" si="483"/>
        <v>100</v>
      </c>
      <c r="M1304" s="254">
        <f t="shared" si="483"/>
        <v>100</v>
      </c>
      <c r="N1304" s="254">
        <f t="shared" si="483"/>
        <v>0</v>
      </c>
      <c r="O1304" s="254">
        <f t="shared" si="483"/>
        <v>100</v>
      </c>
    </row>
    <row r="1305" spans="2:15" s="32" customFormat="1" ht="31.5" x14ac:dyDescent="0.25">
      <c r="B1305" s="206" t="s">
        <v>1451</v>
      </c>
      <c r="C1305" s="85" t="s">
        <v>66</v>
      </c>
      <c r="D1305" s="20" t="s">
        <v>39</v>
      </c>
      <c r="E1305" s="102" t="s">
        <v>1452</v>
      </c>
      <c r="F1305" s="2">
        <v>200</v>
      </c>
      <c r="G1305" s="254">
        <v>100</v>
      </c>
      <c r="H1305" s="254"/>
      <c r="I1305" s="254">
        <f>G1305+H1305</f>
        <v>100</v>
      </c>
      <c r="J1305" s="254">
        <v>100</v>
      </c>
      <c r="K1305" s="254"/>
      <c r="L1305" s="254">
        <f>J1305+K1305</f>
        <v>100</v>
      </c>
      <c r="M1305" s="254">
        <v>100</v>
      </c>
      <c r="N1305" s="254"/>
      <c r="O1305" s="254">
        <f>M1305+N1305</f>
        <v>100</v>
      </c>
    </row>
    <row r="1306" spans="2:15" s="32" customFormat="1" ht="31.5" x14ac:dyDescent="0.25">
      <c r="B1306" s="206" t="s">
        <v>2178</v>
      </c>
      <c r="C1306" s="85" t="s">
        <v>66</v>
      </c>
      <c r="D1306" s="20" t="s">
        <v>39</v>
      </c>
      <c r="E1306" s="102" t="s">
        <v>1453</v>
      </c>
      <c r="F1306" s="2"/>
      <c r="G1306" s="254">
        <f t="shared" ref="G1306:N1306" si="484">G1308+G1307</f>
        <v>0</v>
      </c>
      <c r="H1306" s="254">
        <f t="shared" si="484"/>
        <v>0</v>
      </c>
      <c r="I1306" s="254"/>
      <c r="J1306" s="254">
        <f t="shared" si="484"/>
        <v>0</v>
      </c>
      <c r="K1306" s="254">
        <f t="shared" si="484"/>
        <v>6900</v>
      </c>
      <c r="L1306" s="254">
        <f t="shared" si="484"/>
        <v>6900</v>
      </c>
      <c r="M1306" s="254">
        <f t="shared" si="484"/>
        <v>0</v>
      </c>
      <c r="N1306" s="254">
        <f t="shared" si="484"/>
        <v>0</v>
      </c>
      <c r="O1306" s="254"/>
    </row>
    <row r="1307" spans="2:15" s="32" customFormat="1" ht="40.5" customHeight="1" x14ac:dyDescent="0.25">
      <c r="B1307" s="206" t="s">
        <v>2179</v>
      </c>
      <c r="C1307" s="85" t="s">
        <v>66</v>
      </c>
      <c r="D1307" s="20" t="s">
        <v>39</v>
      </c>
      <c r="E1307" s="102" t="s">
        <v>2168</v>
      </c>
      <c r="F1307" s="2">
        <v>600</v>
      </c>
      <c r="G1307" s="254"/>
      <c r="H1307" s="254"/>
      <c r="I1307" s="254"/>
      <c r="J1307" s="254"/>
      <c r="K1307" s="254">
        <v>6900</v>
      </c>
      <c r="L1307" s="254">
        <f>J1307+K1307</f>
        <v>6900</v>
      </c>
      <c r="M1307" s="254"/>
      <c r="N1307" s="254"/>
      <c r="O1307" s="254"/>
    </row>
    <row r="1308" spans="2:15" s="32" customFormat="1" ht="31.5" hidden="1" x14ac:dyDescent="0.25">
      <c r="B1308" s="206" t="s">
        <v>1454</v>
      </c>
      <c r="C1308" s="85" t="s">
        <v>66</v>
      </c>
      <c r="D1308" s="20" t="s">
        <v>39</v>
      </c>
      <c r="E1308" s="102" t="s">
        <v>1455</v>
      </c>
      <c r="F1308" s="2">
        <v>500</v>
      </c>
      <c r="G1308" s="254"/>
      <c r="H1308" s="254"/>
      <c r="I1308" s="254"/>
      <c r="J1308" s="254"/>
      <c r="K1308" s="254"/>
      <c r="L1308" s="254"/>
      <c r="M1308" s="254"/>
      <c r="N1308" s="254"/>
      <c r="O1308" s="254"/>
    </row>
    <row r="1309" spans="2:15" s="32" customFormat="1" ht="15.75" x14ac:dyDescent="0.25">
      <c r="B1309" s="206" t="s">
        <v>1389</v>
      </c>
      <c r="C1309" s="85" t="s">
        <v>66</v>
      </c>
      <c r="D1309" s="20" t="s">
        <v>39</v>
      </c>
      <c r="E1309" s="102" t="s">
        <v>1390</v>
      </c>
      <c r="F1309" s="2"/>
      <c r="G1309" s="254">
        <f t="shared" ref="G1309:O1309" si="485">G1310+G1317</f>
        <v>51572</v>
      </c>
      <c r="H1309" s="254">
        <f t="shared" si="485"/>
        <v>121</v>
      </c>
      <c r="I1309" s="254">
        <f t="shared" si="485"/>
        <v>51693</v>
      </c>
      <c r="J1309" s="254">
        <f t="shared" si="485"/>
        <v>53725</v>
      </c>
      <c r="K1309" s="254">
        <f t="shared" si="485"/>
        <v>-2000</v>
      </c>
      <c r="L1309" s="254">
        <f t="shared" si="485"/>
        <v>51725</v>
      </c>
      <c r="M1309" s="254">
        <f t="shared" si="485"/>
        <v>54214</v>
      </c>
      <c r="N1309" s="254">
        <f t="shared" si="485"/>
        <v>-2459</v>
      </c>
      <c r="O1309" s="254">
        <f t="shared" si="485"/>
        <v>51755</v>
      </c>
    </row>
    <row r="1310" spans="2:15" s="32" customFormat="1" ht="31.5" x14ac:dyDescent="0.25">
      <c r="B1310" s="206" t="s">
        <v>51</v>
      </c>
      <c r="C1310" s="85" t="s">
        <v>66</v>
      </c>
      <c r="D1310" s="20" t="s">
        <v>39</v>
      </c>
      <c r="E1310" s="102" t="s">
        <v>1456</v>
      </c>
      <c r="F1310" s="2"/>
      <c r="G1310" s="254">
        <f t="shared" ref="G1310:O1310" si="486">G1311+G1312+G1313+G1314+G1315+G1316</f>
        <v>51116</v>
      </c>
      <c r="H1310" s="254">
        <f t="shared" si="486"/>
        <v>121</v>
      </c>
      <c r="I1310" s="254">
        <f t="shared" si="486"/>
        <v>51237</v>
      </c>
      <c r="J1310" s="254">
        <f t="shared" si="486"/>
        <v>53269</v>
      </c>
      <c r="K1310" s="254">
        <f t="shared" si="486"/>
        <v>-2000</v>
      </c>
      <c r="L1310" s="254">
        <f t="shared" si="486"/>
        <v>51269</v>
      </c>
      <c r="M1310" s="254">
        <f t="shared" si="486"/>
        <v>53758</v>
      </c>
      <c r="N1310" s="254">
        <f t="shared" si="486"/>
        <v>-2459</v>
      </c>
      <c r="O1310" s="254">
        <f t="shared" si="486"/>
        <v>51299</v>
      </c>
    </row>
    <row r="1311" spans="2:15" s="32" customFormat="1" ht="63" x14ac:dyDescent="0.25">
      <c r="B1311" s="206" t="s">
        <v>1320</v>
      </c>
      <c r="C1311" s="85" t="s">
        <v>66</v>
      </c>
      <c r="D1311" s="20" t="s">
        <v>39</v>
      </c>
      <c r="E1311" s="102" t="s">
        <v>1457</v>
      </c>
      <c r="F1311" s="3" t="s">
        <v>19</v>
      </c>
      <c r="G1311" s="254">
        <v>23795</v>
      </c>
      <c r="H1311" s="254"/>
      <c r="I1311" s="254">
        <f t="shared" ref="I1311:I1318" si="487">G1311+H1311</f>
        <v>23795</v>
      </c>
      <c r="J1311" s="254">
        <v>25147</v>
      </c>
      <c r="K1311" s="254">
        <v>-1352</v>
      </c>
      <c r="L1311" s="254">
        <f t="shared" ref="L1311:L1316" si="488">J1311+K1311</f>
        <v>23795</v>
      </c>
      <c r="M1311" s="254">
        <v>25605</v>
      </c>
      <c r="N1311" s="254">
        <v>-1810</v>
      </c>
      <c r="O1311" s="254">
        <f t="shared" ref="O1311:O1316" si="489">M1311+N1311</f>
        <v>23795</v>
      </c>
    </row>
    <row r="1312" spans="2:15" s="32" customFormat="1" ht="31.5" x14ac:dyDescent="0.25">
      <c r="B1312" s="287" t="s">
        <v>191</v>
      </c>
      <c r="C1312" s="85" t="s">
        <v>66</v>
      </c>
      <c r="D1312" s="20" t="s">
        <v>39</v>
      </c>
      <c r="E1312" s="102" t="s">
        <v>1457</v>
      </c>
      <c r="F1312" s="3" t="s">
        <v>30</v>
      </c>
      <c r="G1312" s="254">
        <v>3486</v>
      </c>
      <c r="H1312" s="254">
        <v>121</v>
      </c>
      <c r="I1312" s="254">
        <f t="shared" si="487"/>
        <v>3607</v>
      </c>
      <c r="J1312" s="254">
        <v>3632</v>
      </c>
      <c r="K1312" s="254"/>
      <c r="L1312" s="254">
        <f t="shared" si="488"/>
        <v>3632</v>
      </c>
      <c r="M1312" s="254">
        <v>3632</v>
      </c>
      <c r="N1312" s="254"/>
      <c r="O1312" s="254">
        <f t="shared" si="489"/>
        <v>3632</v>
      </c>
    </row>
    <row r="1313" spans="2:15" s="32" customFormat="1" ht="31.5" x14ac:dyDescent="0.25">
      <c r="B1313" s="206" t="s">
        <v>192</v>
      </c>
      <c r="C1313" s="85" t="s">
        <v>66</v>
      </c>
      <c r="D1313" s="20" t="s">
        <v>39</v>
      </c>
      <c r="E1313" s="102" t="s">
        <v>1457</v>
      </c>
      <c r="F1313" s="3" t="s">
        <v>35</v>
      </c>
      <c r="G1313" s="254">
        <v>353</v>
      </c>
      <c r="H1313" s="254"/>
      <c r="I1313" s="254">
        <f t="shared" si="487"/>
        <v>353</v>
      </c>
      <c r="J1313" s="254">
        <v>353</v>
      </c>
      <c r="K1313" s="254"/>
      <c r="L1313" s="254">
        <f t="shared" si="488"/>
        <v>353</v>
      </c>
      <c r="M1313" s="254">
        <v>353</v>
      </c>
      <c r="N1313" s="254"/>
      <c r="O1313" s="254">
        <f t="shared" si="489"/>
        <v>353</v>
      </c>
    </row>
    <row r="1314" spans="2:15" s="32" customFormat="1" ht="63" x14ac:dyDescent="0.25">
      <c r="B1314" s="208" t="s">
        <v>31</v>
      </c>
      <c r="C1314" s="85" t="s">
        <v>66</v>
      </c>
      <c r="D1314" s="20" t="s">
        <v>39</v>
      </c>
      <c r="E1314" s="102" t="s">
        <v>1458</v>
      </c>
      <c r="F1314" s="2">
        <v>100</v>
      </c>
      <c r="G1314" s="254">
        <v>21263</v>
      </c>
      <c r="H1314" s="254"/>
      <c r="I1314" s="254">
        <f t="shared" si="487"/>
        <v>21263</v>
      </c>
      <c r="J1314" s="254">
        <v>21918</v>
      </c>
      <c r="K1314" s="254">
        <v>-648</v>
      </c>
      <c r="L1314" s="254">
        <f t="shared" si="488"/>
        <v>21270</v>
      </c>
      <c r="M1314" s="254">
        <v>21949</v>
      </c>
      <c r="N1314" s="254">
        <v>-649</v>
      </c>
      <c r="O1314" s="254">
        <f t="shared" si="489"/>
        <v>21300</v>
      </c>
    </row>
    <row r="1315" spans="2:15" s="32" customFormat="1" ht="47.25" x14ac:dyDescent="0.25">
      <c r="B1315" s="208" t="s">
        <v>33</v>
      </c>
      <c r="C1315" s="85" t="s">
        <v>66</v>
      </c>
      <c r="D1315" s="20" t="s">
        <v>39</v>
      </c>
      <c r="E1315" s="102" t="s">
        <v>1458</v>
      </c>
      <c r="F1315" s="2">
        <v>200</v>
      </c>
      <c r="G1315" s="254">
        <v>1876</v>
      </c>
      <c r="H1315" s="254"/>
      <c r="I1315" s="254">
        <f t="shared" si="487"/>
        <v>1876</v>
      </c>
      <c r="J1315" s="254">
        <v>1876</v>
      </c>
      <c r="K1315" s="254"/>
      <c r="L1315" s="254">
        <f t="shared" si="488"/>
        <v>1876</v>
      </c>
      <c r="M1315" s="254">
        <v>1876</v>
      </c>
      <c r="N1315" s="254"/>
      <c r="O1315" s="254">
        <f t="shared" si="489"/>
        <v>1876</v>
      </c>
    </row>
    <row r="1316" spans="2:15" s="32" customFormat="1" ht="31.5" x14ac:dyDescent="0.25">
      <c r="B1316" s="208" t="s">
        <v>34</v>
      </c>
      <c r="C1316" s="85" t="s">
        <v>66</v>
      </c>
      <c r="D1316" s="20" t="s">
        <v>39</v>
      </c>
      <c r="E1316" s="102" t="s">
        <v>1458</v>
      </c>
      <c r="F1316" s="2">
        <v>800</v>
      </c>
      <c r="G1316" s="254">
        <v>343</v>
      </c>
      <c r="H1316" s="254"/>
      <c r="I1316" s="254">
        <f t="shared" si="487"/>
        <v>343</v>
      </c>
      <c r="J1316" s="254">
        <v>343</v>
      </c>
      <c r="K1316" s="254"/>
      <c r="L1316" s="254">
        <f t="shared" si="488"/>
        <v>343</v>
      </c>
      <c r="M1316" s="254">
        <v>343</v>
      </c>
      <c r="N1316" s="254"/>
      <c r="O1316" s="254">
        <f t="shared" si="489"/>
        <v>343</v>
      </c>
    </row>
    <row r="1317" spans="2:15" s="32" customFormat="1" ht="15.75" x14ac:dyDescent="0.25">
      <c r="B1317" s="208" t="s">
        <v>1397</v>
      </c>
      <c r="C1317" s="85" t="s">
        <v>66</v>
      </c>
      <c r="D1317" s="20" t="s">
        <v>39</v>
      </c>
      <c r="E1317" s="102" t="s">
        <v>1398</v>
      </c>
      <c r="F1317" s="2"/>
      <c r="G1317" s="254">
        <f t="shared" ref="G1317:O1317" si="490">G1318</f>
        <v>456</v>
      </c>
      <c r="H1317" s="254">
        <f t="shared" si="490"/>
        <v>0</v>
      </c>
      <c r="I1317" s="254">
        <f t="shared" si="490"/>
        <v>456</v>
      </c>
      <c r="J1317" s="254">
        <f t="shared" si="490"/>
        <v>456</v>
      </c>
      <c r="K1317" s="254">
        <f t="shared" si="490"/>
        <v>0</v>
      </c>
      <c r="L1317" s="254">
        <f t="shared" si="490"/>
        <v>456</v>
      </c>
      <c r="M1317" s="254">
        <f t="shared" si="490"/>
        <v>456</v>
      </c>
      <c r="N1317" s="254">
        <f t="shared" si="490"/>
        <v>0</v>
      </c>
      <c r="O1317" s="254">
        <f t="shared" si="490"/>
        <v>456</v>
      </c>
    </row>
    <row r="1318" spans="2:15" s="32" customFormat="1" ht="16.5" thickBot="1" x14ac:dyDescent="0.3">
      <c r="B1318" s="208" t="s">
        <v>1399</v>
      </c>
      <c r="C1318" s="85" t="s">
        <v>66</v>
      </c>
      <c r="D1318" s="20" t="s">
        <v>39</v>
      </c>
      <c r="E1318" s="102" t="s">
        <v>1400</v>
      </c>
      <c r="F1318" s="2">
        <v>300</v>
      </c>
      <c r="G1318" s="254">
        <v>456</v>
      </c>
      <c r="H1318" s="254"/>
      <c r="I1318" s="254">
        <f t="shared" si="487"/>
        <v>456</v>
      </c>
      <c r="J1318" s="254">
        <v>456</v>
      </c>
      <c r="K1318" s="254"/>
      <c r="L1318" s="254">
        <f>J1318+K1318</f>
        <v>456</v>
      </c>
      <c r="M1318" s="254">
        <v>456</v>
      </c>
      <c r="N1318" s="254"/>
      <c r="O1318" s="254">
        <f>M1318+N1318</f>
        <v>456</v>
      </c>
    </row>
    <row r="1319" spans="2:15" s="32" customFormat="1" ht="48" hidden="1" thickBot="1" x14ac:dyDescent="0.3">
      <c r="B1319" s="206" t="s">
        <v>1120</v>
      </c>
      <c r="C1319" s="85" t="s">
        <v>66</v>
      </c>
      <c r="D1319" s="20" t="s">
        <v>39</v>
      </c>
      <c r="E1319" s="102" t="s">
        <v>147</v>
      </c>
      <c r="F1319" s="2"/>
      <c r="G1319" s="254">
        <f t="shared" ref="G1319:O1320" si="491">G1320</f>
        <v>0</v>
      </c>
      <c r="H1319" s="254">
        <f t="shared" si="491"/>
        <v>0</v>
      </c>
      <c r="I1319" s="254">
        <f t="shared" si="491"/>
        <v>0</v>
      </c>
      <c r="J1319" s="254">
        <f t="shared" si="491"/>
        <v>0</v>
      </c>
      <c r="K1319" s="254">
        <f t="shared" si="491"/>
        <v>0</v>
      </c>
      <c r="L1319" s="254">
        <f t="shared" si="491"/>
        <v>0</v>
      </c>
      <c r="M1319" s="254">
        <f t="shared" si="491"/>
        <v>0</v>
      </c>
      <c r="N1319" s="254">
        <f t="shared" si="491"/>
        <v>0</v>
      </c>
      <c r="O1319" s="254">
        <f t="shared" si="491"/>
        <v>0</v>
      </c>
    </row>
    <row r="1320" spans="2:15" s="32" customFormat="1" ht="32.25" hidden="1" thickBot="1" x14ac:dyDescent="0.3">
      <c r="B1320" s="206" t="s">
        <v>746</v>
      </c>
      <c r="C1320" s="85" t="s">
        <v>66</v>
      </c>
      <c r="D1320" s="20" t="s">
        <v>39</v>
      </c>
      <c r="E1320" s="102" t="s">
        <v>747</v>
      </c>
      <c r="F1320" s="2"/>
      <c r="G1320" s="254">
        <f t="shared" si="491"/>
        <v>0</v>
      </c>
      <c r="H1320" s="254">
        <f t="shared" si="491"/>
        <v>0</v>
      </c>
      <c r="I1320" s="254">
        <f t="shared" si="491"/>
        <v>0</v>
      </c>
      <c r="J1320" s="254">
        <f t="shared" si="491"/>
        <v>0</v>
      </c>
      <c r="K1320" s="254">
        <f t="shared" si="491"/>
        <v>0</v>
      </c>
      <c r="L1320" s="254">
        <f t="shared" si="491"/>
        <v>0</v>
      </c>
      <c r="M1320" s="254">
        <f t="shared" si="491"/>
        <v>0</v>
      </c>
      <c r="N1320" s="254">
        <f t="shared" si="491"/>
        <v>0</v>
      </c>
      <c r="O1320" s="254">
        <f t="shared" si="491"/>
        <v>0</v>
      </c>
    </row>
    <row r="1321" spans="2:15" s="32" customFormat="1" ht="32.25" hidden="1" thickBot="1" x14ac:dyDescent="0.3">
      <c r="B1321" s="318" t="s">
        <v>748</v>
      </c>
      <c r="C1321" s="85" t="s">
        <v>66</v>
      </c>
      <c r="D1321" s="20" t="s">
        <v>39</v>
      </c>
      <c r="E1321" s="102" t="s">
        <v>749</v>
      </c>
      <c r="F1321" s="2"/>
      <c r="G1321" s="254">
        <f t="shared" ref="G1321:O1321" si="492">G1323+G1322</f>
        <v>0</v>
      </c>
      <c r="H1321" s="254">
        <f t="shared" si="492"/>
        <v>0</v>
      </c>
      <c r="I1321" s="254">
        <f t="shared" si="492"/>
        <v>0</v>
      </c>
      <c r="J1321" s="254">
        <f t="shared" si="492"/>
        <v>0</v>
      </c>
      <c r="K1321" s="254">
        <f t="shared" si="492"/>
        <v>0</v>
      </c>
      <c r="L1321" s="254">
        <f t="shared" si="492"/>
        <v>0</v>
      </c>
      <c r="M1321" s="254">
        <f t="shared" si="492"/>
        <v>0</v>
      </c>
      <c r="N1321" s="254">
        <f t="shared" si="492"/>
        <v>0</v>
      </c>
      <c r="O1321" s="254">
        <f t="shared" si="492"/>
        <v>0</v>
      </c>
    </row>
    <row r="1322" spans="2:15" s="32" customFormat="1" ht="66.75" hidden="1" customHeight="1" x14ac:dyDescent="0.25">
      <c r="B1322" s="318" t="s">
        <v>750</v>
      </c>
      <c r="C1322" s="85" t="s">
        <v>66</v>
      </c>
      <c r="D1322" s="20" t="s">
        <v>39</v>
      </c>
      <c r="E1322" s="102" t="s">
        <v>751</v>
      </c>
      <c r="F1322" s="2">
        <v>200</v>
      </c>
      <c r="G1322" s="254"/>
      <c r="H1322" s="254"/>
      <c r="I1322" s="254"/>
      <c r="J1322" s="254"/>
      <c r="K1322" s="254"/>
      <c r="L1322" s="254"/>
      <c r="M1322" s="254"/>
      <c r="N1322" s="254"/>
      <c r="O1322" s="254"/>
    </row>
    <row r="1323" spans="2:15" s="32" customFormat="1" ht="63.75" hidden="1" thickBot="1" x14ac:dyDescent="0.3">
      <c r="B1323" s="318" t="s">
        <v>1459</v>
      </c>
      <c r="C1323" s="85" t="s">
        <v>66</v>
      </c>
      <c r="D1323" s="20" t="s">
        <v>39</v>
      </c>
      <c r="E1323" s="102" t="s">
        <v>752</v>
      </c>
      <c r="F1323" s="3" t="s">
        <v>111</v>
      </c>
      <c r="G1323" s="254"/>
      <c r="H1323" s="254"/>
      <c r="I1323" s="254"/>
      <c r="J1323" s="254"/>
      <c r="K1323" s="254"/>
      <c r="L1323" s="254"/>
      <c r="M1323" s="254"/>
      <c r="N1323" s="254"/>
      <c r="O1323" s="254"/>
    </row>
    <row r="1324" spans="2:15" s="32" customFormat="1" ht="32.25" hidden="1" thickBot="1" x14ac:dyDescent="0.3">
      <c r="B1324" s="189" t="s">
        <v>329</v>
      </c>
      <c r="C1324" s="85" t="s">
        <v>66</v>
      </c>
      <c r="D1324" s="20" t="s">
        <v>39</v>
      </c>
      <c r="E1324" s="101">
        <v>11</v>
      </c>
      <c r="F1324" s="2"/>
      <c r="G1324" s="264">
        <f t="shared" ref="G1324:O1326" si="493">G1325</f>
        <v>0</v>
      </c>
      <c r="H1324" s="264">
        <f t="shared" si="493"/>
        <v>0</v>
      </c>
      <c r="I1324" s="264">
        <f t="shared" si="493"/>
        <v>0</v>
      </c>
      <c r="J1324" s="264">
        <f t="shared" si="493"/>
        <v>0</v>
      </c>
      <c r="K1324" s="264">
        <f t="shared" si="493"/>
        <v>0</v>
      </c>
      <c r="L1324" s="264">
        <f t="shared" si="493"/>
        <v>0</v>
      </c>
      <c r="M1324" s="264">
        <f t="shared" si="493"/>
        <v>0</v>
      </c>
      <c r="N1324" s="264">
        <f t="shared" si="493"/>
        <v>0</v>
      </c>
      <c r="O1324" s="264">
        <f t="shared" si="493"/>
        <v>0</v>
      </c>
    </row>
    <row r="1325" spans="2:15" s="32" customFormat="1" ht="16.5" hidden="1" thickBot="1" x14ac:dyDescent="0.3">
      <c r="B1325" s="189" t="s">
        <v>476</v>
      </c>
      <c r="C1325" s="85" t="s">
        <v>66</v>
      </c>
      <c r="D1325" s="20" t="s">
        <v>39</v>
      </c>
      <c r="E1325" s="107" t="s">
        <v>477</v>
      </c>
      <c r="F1325" s="2"/>
      <c r="G1325" s="264">
        <f t="shared" si="493"/>
        <v>0</v>
      </c>
      <c r="H1325" s="264">
        <f t="shared" si="493"/>
        <v>0</v>
      </c>
      <c r="I1325" s="264">
        <f t="shared" si="493"/>
        <v>0</v>
      </c>
      <c r="J1325" s="264">
        <f t="shared" si="493"/>
        <v>0</v>
      </c>
      <c r="K1325" s="264">
        <f t="shared" si="493"/>
        <v>0</v>
      </c>
      <c r="L1325" s="264">
        <f t="shared" si="493"/>
        <v>0</v>
      </c>
      <c r="M1325" s="264">
        <f t="shared" si="493"/>
        <v>0</v>
      </c>
      <c r="N1325" s="264">
        <f t="shared" si="493"/>
        <v>0</v>
      </c>
      <c r="O1325" s="264">
        <f t="shared" si="493"/>
        <v>0</v>
      </c>
    </row>
    <row r="1326" spans="2:15" s="32" customFormat="1" ht="32.25" hidden="1" thickBot="1" x14ac:dyDescent="0.3">
      <c r="B1326" s="189" t="s">
        <v>911</v>
      </c>
      <c r="C1326" s="85" t="s">
        <v>66</v>
      </c>
      <c r="D1326" s="20" t="s">
        <v>39</v>
      </c>
      <c r="E1326" s="107" t="s">
        <v>912</v>
      </c>
      <c r="F1326" s="103"/>
      <c r="G1326" s="264">
        <f t="shared" si="493"/>
        <v>0</v>
      </c>
      <c r="H1326" s="264">
        <f t="shared" si="493"/>
        <v>0</v>
      </c>
      <c r="I1326" s="264">
        <f t="shared" si="493"/>
        <v>0</v>
      </c>
      <c r="J1326" s="264">
        <f t="shared" si="493"/>
        <v>0</v>
      </c>
      <c r="K1326" s="264">
        <f t="shared" si="493"/>
        <v>0</v>
      </c>
      <c r="L1326" s="264">
        <f t="shared" si="493"/>
        <v>0</v>
      </c>
      <c r="M1326" s="264">
        <f t="shared" si="493"/>
        <v>0</v>
      </c>
      <c r="N1326" s="264">
        <f t="shared" si="493"/>
        <v>0</v>
      </c>
      <c r="O1326" s="264">
        <f t="shared" si="493"/>
        <v>0</v>
      </c>
    </row>
    <row r="1327" spans="2:15" s="32" customFormat="1" ht="32.25" hidden="1" thickBot="1" x14ac:dyDescent="0.3">
      <c r="B1327" s="189" t="s">
        <v>915</v>
      </c>
      <c r="C1327" s="85" t="s">
        <v>66</v>
      </c>
      <c r="D1327" s="20" t="s">
        <v>39</v>
      </c>
      <c r="E1327" s="29" t="s">
        <v>916</v>
      </c>
      <c r="F1327" s="2">
        <v>500</v>
      </c>
      <c r="G1327" s="254"/>
      <c r="H1327" s="254"/>
      <c r="I1327" s="254"/>
      <c r="J1327" s="254"/>
      <c r="K1327" s="254"/>
      <c r="L1327" s="254"/>
      <c r="M1327" s="254"/>
      <c r="N1327" s="254"/>
      <c r="O1327" s="254"/>
    </row>
    <row r="1328" spans="2:15" s="32" customFormat="1" ht="16.5" hidden="1" thickBot="1" x14ac:dyDescent="0.3">
      <c r="B1328" s="189" t="s">
        <v>11</v>
      </c>
      <c r="C1328" s="85" t="s">
        <v>66</v>
      </c>
      <c r="D1328" s="20" t="s">
        <v>39</v>
      </c>
      <c r="E1328" s="106">
        <v>99</v>
      </c>
      <c r="F1328" s="2"/>
      <c r="G1328" s="254"/>
      <c r="H1328" s="254"/>
      <c r="I1328" s="254"/>
      <c r="J1328" s="254"/>
      <c r="K1328" s="254"/>
      <c r="L1328" s="254"/>
      <c r="M1328" s="254"/>
      <c r="N1328" s="254"/>
      <c r="O1328" s="254"/>
    </row>
    <row r="1329" spans="2:15" s="32" customFormat="1" ht="16.5" hidden="1" thickBot="1" x14ac:dyDescent="0.3">
      <c r="B1329" s="189" t="s">
        <v>190</v>
      </c>
      <c r="C1329" s="85" t="s">
        <v>66</v>
      </c>
      <c r="D1329" s="20" t="s">
        <v>39</v>
      </c>
      <c r="E1329" s="107" t="s">
        <v>23</v>
      </c>
      <c r="F1329" s="2"/>
      <c r="G1329" s="254"/>
      <c r="H1329" s="254"/>
      <c r="I1329" s="254"/>
      <c r="J1329" s="254"/>
      <c r="K1329" s="254"/>
      <c r="L1329" s="254"/>
      <c r="M1329" s="254"/>
      <c r="N1329" s="254"/>
      <c r="O1329" s="254"/>
    </row>
    <row r="1330" spans="2:15" s="32" customFormat="1" ht="63.75" hidden="1" thickBot="1" x14ac:dyDescent="0.3">
      <c r="B1330" s="189" t="s">
        <v>120</v>
      </c>
      <c r="C1330" s="85" t="s">
        <v>66</v>
      </c>
      <c r="D1330" s="20" t="s">
        <v>39</v>
      </c>
      <c r="E1330" s="118" t="s">
        <v>29</v>
      </c>
      <c r="F1330" s="114">
        <v>100</v>
      </c>
      <c r="G1330" s="254"/>
      <c r="H1330" s="254"/>
      <c r="I1330" s="254"/>
      <c r="J1330" s="254"/>
      <c r="K1330" s="254"/>
      <c r="L1330" s="254"/>
      <c r="M1330" s="254"/>
      <c r="N1330" s="254"/>
      <c r="O1330" s="254"/>
    </row>
    <row r="1331" spans="2:15" ht="21" customHeight="1" thickBot="1" x14ac:dyDescent="0.3">
      <c r="B1331" s="284" t="s">
        <v>1460</v>
      </c>
      <c r="C1331" s="13" t="s">
        <v>221</v>
      </c>
      <c r="D1331" s="14"/>
      <c r="E1331" s="14"/>
      <c r="F1331" s="16"/>
      <c r="G1331" s="251">
        <f t="shared" ref="G1331:O1331" si="494">G1332+G1427+G1472+G1494+G1511+G1462</f>
        <v>7067438</v>
      </c>
      <c r="H1331" s="251">
        <f t="shared" si="494"/>
        <v>331090</v>
      </c>
      <c r="I1331" s="251">
        <f t="shared" si="494"/>
        <v>7398528</v>
      </c>
      <c r="J1331" s="251">
        <f t="shared" si="494"/>
        <v>6184519</v>
      </c>
      <c r="K1331" s="251">
        <f t="shared" si="494"/>
        <v>80231</v>
      </c>
      <c r="L1331" s="251">
        <f t="shared" si="494"/>
        <v>6264750</v>
      </c>
      <c r="M1331" s="251">
        <f t="shared" si="494"/>
        <v>6410270</v>
      </c>
      <c r="N1331" s="251">
        <f t="shared" si="494"/>
        <v>66127</v>
      </c>
      <c r="O1331" s="251">
        <f t="shared" si="494"/>
        <v>6476397</v>
      </c>
    </row>
    <row r="1332" spans="2:15" ht="21" customHeight="1" thickBot="1" x14ac:dyDescent="0.3">
      <c r="B1332" s="302" t="s">
        <v>1461</v>
      </c>
      <c r="C1332" s="13" t="s">
        <v>221</v>
      </c>
      <c r="D1332" s="15" t="s">
        <v>271</v>
      </c>
      <c r="E1332" s="14"/>
      <c r="F1332" s="16"/>
      <c r="G1332" s="251">
        <f t="shared" ref="G1332:O1332" si="495">G1338+G1333+G1413+G1423+G1419</f>
        <v>4735021</v>
      </c>
      <c r="H1332" s="251">
        <f t="shared" si="495"/>
        <v>268897</v>
      </c>
      <c r="I1332" s="251">
        <f t="shared" si="495"/>
        <v>5003918</v>
      </c>
      <c r="J1332" s="251">
        <f t="shared" si="495"/>
        <v>4236376</v>
      </c>
      <c r="K1332" s="251">
        <f t="shared" si="495"/>
        <v>-93298</v>
      </c>
      <c r="L1332" s="251">
        <f t="shared" si="495"/>
        <v>4143078</v>
      </c>
      <c r="M1332" s="251">
        <f t="shared" si="495"/>
        <v>4426697</v>
      </c>
      <c r="N1332" s="251">
        <f t="shared" si="495"/>
        <v>-57406</v>
      </c>
      <c r="O1332" s="251">
        <f t="shared" si="495"/>
        <v>4369291</v>
      </c>
    </row>
    <row r="1333" spans="2:15" ht="31.5" x14ac:dyDescent="0.25">
      <c r="B1333" s="288" t="s">
        <v>253</v>
      </c>
      <c r="C1333" s="46" t="s">
        <v>81</v>
      </c>
      <c r="D1333" s="9" t="s">
        <v>12</v>
      </c>
      <c r="E1333" s="120" t="s">
        <v>12</v>
      </c>
      <c r="F1333" s="166"/>
      <c r="G1333" s="262">
        <f t="shared" ref="G1333:O1334" si="496">G1334</f>
        <v>1945</v>
      </c>
      <c r="H1333" s="262">
        <f t="shared" si="496"/>
        <v>0</v>
      </c>
      <c r="I1333" s="262">
        <f t="shared" si="496"/>
        <v>1945</v>
      </c>
      <c r="J1333" s="262">
        <f t="shared" si="496"/>
        <v>1945</v>
      </c>
      <c r="K1333" s="262">
        <f t="shared" si="496"/>
        <v>0</v>
      </c>
      <c r="L1333" s="262">
        <f t="shared" si="496"/>
        <v>1945</v>
      </c>
      <c r="M1333" s="262">
        <f t="shared" si="496"/>
        <v>1945</v>
      </c>
      <c r="N1333" s="262">
        <f t="shared" si="496"/>
        <v>0</v>
      </c>
      <c r="O1333" s="262">
        <f t="shared" si="496"/>
        <v>1945</v>
      </c>
    </row>
    <row r="1334" spans="2:15" ht="31.5" x14ac:dyDescent="0.25">
      <c r="B1334" s="189" t="s">
        <v>1462</v>
      </c>
      <c r="C1334" s="42" t="s">
        <v>81</v>
      </c>
      <c r="D1334" s="3" t="s">
        <v>12</v>
      </c>
      <c r="E1334" s="102" t="s">
        <v>1251</v>
      </c>
      <c r="F1334" s="4"/>
      <c r="G1334" s="254">
        <f t="shared" si="496"/>
        <v>1945</v>
      </c>
      <c r="H1334" s="254">
        <f t="shared" si="496"/>
        <v>0</v>
      </c>
      <c r="I1334" s="254">
        <f t="shared" si="496"/>
        <v>1945</v>
      </c>
      <c r="J1334" s="254">
        <f t="shared" si="496"/>
        <v>1945</v>
      </c>
      <c r="K1334" s="254">
        <f t="shared" si="496"/>
        <v>0</v>
      </c>
      <c r="L1334" s="254">
        <f t="shared" si="496"/>
        <v>1945</v>
      </c>
      <c r="M1334" s="254">
        <f t="shared" si="496"/>
        <v>1945</v>
      </c>
      <c r="N1334" s="254">
        <f t="shared" si="496"/>
        <v>0</v>
      </c>
      <c r="O1334" s="254">
        <f t="shared" si="496"/>
        <v>1945</v>
      </c>
    </row>
    <row r="1335" spans="2:15" ht="31.5" x14ac:dyDescent="0.25">
      <c r="B1335" s="189" t="s">
        <v>1463</v>
      </c>
      <c r="C1335" s="42" t="s">
        <v>81</v>
      </c>
      <c r="D1335" s="3" t="s">
        <v>12</v>
      </c>
      <c r="E1335" s="102" t="s">
        <v>1464</v>
      </c>
      <c r="F1335" s="4"/>
      <c r="G1335" s="254">
        <f t="shared" ref="G1335:O1335" si="497">G1336+G1337</f>
        <v>1945</v>
      </c>
      <c r="H1335" s="254">
        <f t="shared" si="497"/>
        <v>0</v>
      </c>
      <c r="I1335" s="254">
        <f t="shared" si="497"/>
        <v>1945</v>
      </c>
      <c r="J1335" s="254">
        <f t="shared" si="497"/>
        <v>1945</v>
      </c>
      <c r="K1335" s="254">
        <f t="shared" si="497"/>
        <v>0</v>
      </c>
      <c r="L1335" s="254">
        <f t="shared" si="497"/>
        <v>1945</v>
      </c>
      <c r="M1335" s="254">
        <f t="shared" si="497"/>
        <v>1945</v>
      </c>
      <c r="N1335" s="254">
        <f t="shared" si="497"/>
        <v>0</v>
      </c>
      <c r="O1335" s="254">
        <f t="shared" si="497"/>
        <v>1945</v>
      </c>
    </row>
    <row r="1336" spans="2:15" ht="31.5" x14ac:dyDescent="0.25">
      <c r="B1336" s="189" t="s">
        <v>1465</v>
      </c>
      <c r="C1336" s="42" t="s">
        <v>81</v>
      </c>
      <c r="D1336" s="3" t="s">
        <v>12</v>
      </c>
      <c r="E1336" s="102" t="s">
        <v>1466</v>
      </c>
      <c r="F1336" s="4">
        <v>600</v>
      </c>
      <c r="G1336" s="254">
        <v>1885</v>
      </c>
      <c r="H1336" s="254"/>
      <c r="I1336" s="254">
        <f>G1336+H1336</f>
        <v>1885</v>
      </c>
      <c r="J1336" s="254">
        <v>1885</v>
      </c>
      <c r="K1336" s="254"/>
      <c r="L1336" s="254">
        <f>J1336+K1336</f>
        <v>1885</v>
      </c>
      <c r="M1336" s="254">
        <v>1885</v>
      </c>
      <c r="N1336" s="254"/>
      <c r="O1336" s="254">
        <f>M1336+N1336</f>
        <v>1885</v>
      </c>
    </row>
    <row r="1337" spans="2:15" ht="63" x14ac:dyDescent="0.25">
      <c r="B1337" s="189" t="s">
        <v>1467</v>
      </c>
      <c r="C1337" s="42" t="s">
        <v>81</v>
      </c>
      <c r="D1337" s="3" t="s">
        <v>12</v>
      </c>
      <c r="E1337" s="102" t="s">
        <v>1468</v>
      </c>
      <c r="F1337" s="4">
        <v>600</v>
      </c>
      <c r="G1337" s="254">
        <v>60</v>
      </c>
      <c r="H1337" s="254"/>
      <c r="I1337" s="254">
        <f>G1337+H1337</f>
        <v>60</v>
      </c>
      <c r="J1337" s="254">
        <v>60</v>
      </c>
      <c r="K1337" s="254"/>
      <c r="L1337" s="254">
        <f>J1337+K1337</f>
        <v>60</v>
      </c>
      <c r="M1337" s="254">
        <v>60</v>
      </c>
      <c r="N1337" s="254"/>
      <c r="O1337" s="254">
        <f>M1337+N1337</f>
        <v>60</v>
      </c>
    </row>
    <row r="1338" spans="2:15" ht="31.5" x14ac:dyDescent="0.25">
      <c r="B1338" s="206" t="s">
        <v>1469</v>
      </c>
      <c r="C1338" s="85" t="s">
        <v>81</v>
      </c>
      <c r="D1338" s="20" t="s">
        <v>12</v>
      </c>
      <c r="E1338" s="122" t="s">
        <v>22</v>
      </c>
      <c r="F1338" s="2"/>
      <c r="G1338" s="274">
        <f t="shared" ref="G1338:O1338" si="498">G1347+G1379+G1395+G1398+G1403+G1339</f>
        <v>4731215</v>
      </c>
      <c r="H1338" s="274">
        <f>H1347+H1379+H1395+H1398+H1403+H1339</f>
        <v>268897</v>
      </c>
      <c r="I1338" s="274">
        <f t="shared" si="498"/>
        <v>5000112</v>
      </c>
      <c r="J1338" s="274">
        <f t="shared" si="498"/>
        <v>4234431</v>
      </c>
      <c r="K1338" s="274">
        <f t="shared" si="498"/>
        <v>-93298</v>
      </c>
      <c r="L1338" s="274">
        <f t="shared" si="498"/>
        <v>4141133</v>
      </c>
      <c r="M1338" s="274">
        <f t="shared" si="498"/>
        <v>4424752</v>
      </c>
      <c r="N1338" s="274">
        <f t="shared" si="498"/>
        <v>-57406</v>
      </c>
      <c r="O1338" s="274">
        <f t="shared" si="498"/>
        <v>4367346</v>
      </c>
    </row>
    <row r="1339" spans="2:15" ht="15.75" x14ac:dyDescent="0.25">
      <c r="B1339" s="206" t="s">
        <v>1470</v>
      </c>
      <c r="C1339" s="85" t="s">
        <v>81</v>
      </c>
      <c r="D1339" s="20" t="s">
        <v>12</v>
      </c>
      <c r="E1339" s="122" t="s">
        <v>1471</v>
      </c>
      <c r="F1339" s="2"/>
      <c r="G1339" s="274">
        <f t="shared" ref="G1339:O1339" si="499">G1340+G1345</f>
        <v>225600</v>
      </c>
      <c r="H1339" s="274">
        <f t="shared" si="499"/>
        <v>45940</v>
      </c>
      <c r="I1339" s="274">
        <f t="shared" si="499"/>
        <v>271540</v>
      </c>
      <c r="J1339" s="274">
        <f t="shared" si="499"/>
        <v>0</v>
      </c>
      <c r="K1339" s="274">
        <f t="shared" si="499"/>
        <v>60622</v>
      </c>
      <c r="L1339" s="274">
        <f t="shared" si="499"/>
        <v>60622</v>
      </c>
      <c r="M1339" s="274">
        <f t="shared" si="499"/>
        <v>0</v>
      </c>
      <c r="N1339" s="274">
        <f t="shared" si="499"/>
        <v>32623</v>
      </c>
      <c r="O1339" s="274">
        <f t="shared" si="499"/>
        <v>32623</v>
      </c>
    </row>
    <row r="1340" spans="2:15" ht="31.5" x14ac:dyDescent="0.25">
      <c r="B1340" s="206" t="s">
        <v>2241</v>
      </c>
      <c r="C1340" s="85" t="s">
        <v>81</v>
      </c>
      <c r="D1340" s="20" t="s">
        <v>12</v>
      </c>
      <c r="E1340" s="122" t="s">
        <v>1473</v>
      </c>
      <c r="F1340" s="2"/>
      <c r="G1340" s="274">
        <f>G1343+G1342+G1341+G1344</f>
        <v>25600</v>
      </c>
      <c r="H1340" s="274">
        <f t="shared" ref="H1340:O1340" si="500">H1343+H1342+H1341+H1344</f>
        <v>45940</v>
      </c>
      <c r="I1340" s="274">
        <f t="shared" si="500"/>
        <v>71540</v>
      </c>
      <c r="J1340" s="274">
        <f t="shared" si="500"/>
        <v>0</v>
      </c>
      <c r="K1340" s="274">
        <f t="shared" si="500"/>
        <v>60622</v>
      </c>
      <c r="L1340" s="274">
        <f t="shared" si="500"/>
        <v>60622</v>
      </c>
      <c r="M1340" s="274">
        <f t="shared" si="500"/>
        <v>0</v>
      </c>
      <c r="N1340" s="274">
        <f t="shared" si="500"/>
        <v>32623</v>
      </c>
      <c r="O1340" s="274">
        <f t="shared" si="500"/>
        <v>32623</v>
      </c>
    </row>
    <row r="1341" spans="2:15" ht="31.5" hidden="1" x14ac:dyDescent="0.25">
      <c r="B1341" s="206" t="s">
        <v>194</v>
      </c>
      <c r="C1341" s="85" t="s">
        <v>81</v>
      </c>
      <c r="D1341" s="20" t="s">
        <v>12</v>
      </c>
      <c r="E1341" s="122" t="s">
        <v>1474</v>
      </c>
      <c r="F1341" s="2">
        <v>600</v>
      </c>
      <c r="G1341" s="274"/>
      <c r="H1341" s="274"/>
      <c r="I1341" s="274"/>
      <c r="J1341" s="274"/>
      <c r="K1341" s="274"/>
      <c r="L1341" s="274"/>
      <c r="M1341" s="274"/>
      <c r="N1341" s="274"/>
      <c r="O1341" s="274"/>
    </row>
    <row r="1342" spans="2:15" ht="47.25" hidden="1" x14ac:dyDescent="0.25">
      <c r="B1342" s="287" t="s">
        <v>1359</v>
      </c>
      <c r="C1342" s="85" t="s">
        <v>81</v>
      </c>
      <c r="D1342" s="20" t="s">
        <v>12</v>
      </c>
      <c r="E1342" s="122" t="s">
        <v>1475</v>
      </c>
      <c r="F1342" s="2">
        <v>600</v>
      </c>
      <c r="G1342" s="274"/>
      <c r="H1342" s="274"/>
      <c r="I1342" s="274"/>
      <c r="J1342" s="274"/>
      <c r="K1342" s="274"/>
      <c r="L1342" s="274"/>
      <c r="M1342" s="274"/>
      <c r="N1342" s="274"/>
      <c r="O1342" s="274"/>
    </row>
    <row r="1343" spans="2:15" ht="47.25" x14ac:dyDescent="0.25">
      <c r="B1343" s="287" t="s">
        <v>491</v>
      </c>
      <c r="C1343" s="85" t="s">
        <v>81</v>
      </c>
      <c r="D1343" s="20" t="s">
        <v>12</v>
      </c>
      <c r="E1343" s="122" t="s">
        <v>1645</v>
      </c>
      <c r="F1343" s="2">
        <v>400</v>
      </c>
      <c r="G1343" s="274"/>
      <c r="H1343" s="274"/>
      <c r="I1343" s="274"/>
      <c r="J1343" s="274"/>
      <c r="K1343" s="274">
        <v>60622</v>
      </c>
      <c r="L1343" s="274">
        <f>J1343+K1343</f>
        <v>60622</v>
      </c>
      <c r="M1343" s="274"/>
      <c r="N1343" s="274">
        <v>32623</v>
      </c>
      <c r="O1343" s="274">
        <f>M1343+N1343</f>
        <v>32623</v>
      </c>
    </row>
    <row r="1344" spans="2:15" ht="47.25" x14ac:dyDescent="0.25">
      <c r="B1344" s="189" t="s">
        <v>1476</v>
      </c>
      <c r="C1344" s="85" t="s">
        <v>81</v>
      </c>
      <c r="D1344" s="20" t="s">
        <v>12</v>
      </c>
      <c r="E1344" s="122" t="s">
        <v>1477</v>
      </c>
      <c r="F1344" s="2">
        <v>400</v>
      </c>
      <c r="G1344" s="274">
        <v>25600</v>
      </c>
      <c r="H1344" s="274">
        <f>100440-54500</f>
        <v>45940</v>
      </c>
      <c r="I1344" s="274">
        <f>G1344+H1344</f>
        <v>71540</v>
      </c>
      <c r="J1344" s="274">
        <v>0</v>
      </c>
      <c r="K1344" s="274"/>
      <c r="L1344" s="274"/>
      <c r="M1344" s="274"/>
      <c r="N1344" s="274"/>
      <c r="O1344" s="274"/>
    </row>
    <row r="1345" spans="2:15" ht="31.5" x14ac:dyDescent="0.25">
      <c r="B1345" s="189" t="s">
        <v>2242</v>
      </c>
      <c r="C1345" s="85" t="s">
        <v>81</v>
      </c>
      <c r="D1345" s="20" t="s">
        <v>12</v>
      </c>
      <c r="E1345" s="122" t="s">
        <v>2089</v>
      </c>
      <c r="F1345" s="2"/>
      <c r="G1345" s="274">
        <f>G1346</f>
        <v>200000</v>
      </c>
      <c r="H1345" s="274">
        <f>H1346</f>
        <v>0</v>
      </c>
      <c r="I1345" s="274">
        <f>I1346</f>
        <v>200000</v>
      </c>
      <c r="J1345" s="274">
        <f>J1346</f>
        <v>0</v>
      </c>
      <c r="K1345" s="274">
        <f>K1346</f>
        <v>0</v>
      </c>
      <c r="L1345" s="274"/>
      <c r="M1345" s="274"/>
      <c r="N1345" s="274"/>
      <c r="O1345" s="274"/>
    </row>
    <row r="1346" spans="2:15" ht="35.25" customHeight="1" x14ac:dyDescent="0.25">
      <c r="B1346" s="189" t="s">
        <v>2095</v>
      </c>
      <c r="C1346" s="85" t="s">
        <v>81</v>
      </c>
      <c r="D1346" s="20" t="s">
        <v>12</v>
      </c>
      <c r="E1346" s="214" t="s">
        <v>2094</v>
      </c>
      <c r="F1346" s="2">
        <v>600</v>
      </c>
      <c r="G1346" s="274">
        <v>200000</v>
      </c>
      <c r="H1346" s="274"/>
      <c r="I1346" s="274">
        <f>G1346+H1346</f>
        <v>200000</v>
      </c>
      <c r="J1346" s="274">
        <v>0</v>
      </c>
      <c r="K1346" s="274"/>
      <c r="L1346" s="274"/>
      <c r="M1346" s="274"/>
      <c r="N1346" s="274"/>
      <c r="O1346" s="274"/>
    </row>
    <row r="1347" spans="2:15" customFormat="1" ht="50.25" customHeight="1" x14ac:dyDescent="0.25">
      <c r="B1347" s="189" t="s">
        <v>1478</v>
      </c>
      <c r="C1347" s="85" t="s">
        <v>81</v>
      </c>
      <c r="D1347" s="20" t="s">
        <v>12</v>
      </c>
      <c r="E1347" s="122" t="s">
        <v>1479</v>
      </c>
      <c r="F1347" s="2"/>
      <c r="G1347" s="274">
        <f t="shared" ref="G1347:O1347" si="501">G1348+G1351+G1354+G1358+G1368+G1363+G1366+G1376</f>
        <v>1511069</v>
      </c>
      <c r="H1347" s="274">
        <f>H1348+H1351+H1354+H1358+H1368+H1363+H1366+H1376</f>
        <v>-182581</v>
      </c>
      <c r="I1347" s="274">
        <f t="shared" si="501"/>
        <v>1328488</v>
      </c>
      <c r="J1347" s="274">
        <f t="shared" si="501"/>
        <v>1050716</v>
      </c>
      <c r="K1347" s="274">
        <f t="shared" si="501"/>
        <v>-171940</v>
      </c>
      <c r="L1347" s="274">
        <f t="shared" si="501"/>
        <v>878776</v>
      </c>
      <c r="M1347" s="274">
        <f t="shared" si="501"/>
        <v>1134587</v>
      </c>
      <c r="N1347" s="274">
        <f t="shared" si="501"/>
        <v>-70956</v>
      </c>
      <c r="O1347" s="274">
        <f t="shared" si="501"/>
        <v>1063631</v>
      </c>
    </row>
    <row r="1348" spans="2:15" customFormat="1" ht="15.75" x14ac:dyDescent="0.25">
      <c r="B1348" s="189" t="s">
        <v>1480</v>
      </c>
      <c r="C1348" s="85" t="s">
        <v>81</v>
      </c>
      <c r="D1348" s="20" t="s">
        <v>12</v>
      </c>
      <c r="E1348" s="122" t="s">
        <v>1481</v>
      </c>
      <c r="F1348" s="2"/>
      <c r="G1348" s="274">
        <f t="shared" ref="G1348:O1348" si="502">G1350+G1349</f>
        <v>440876</v>
      </c>
      <c r="H1348" s="274">
        <f t="shared" si="502"/>
        <v>88728</v>
      </c>
      <c r="I1348" s="274">
        <f t="shared" si="502"/>
        <v>529604</v>
      </c>
      <c r="J1348" s="274">
        <f t="shared" si="502"/>
        <v>326002</v>
      </c>
      <c r="K1348" s="274">
        <f t="shared" si="502"/>
        <v>88728</v>
      </c>
      <c r="L1348" s="274">
        <f t="shared" si="502"/>
        <v>414730</v>
      </c>
      <c r="M1348" s="274">
        <f t="shared" si="502"/>
        <v>326002</v>
      </c>
      <c r="N1348" s="274">
        <f t="shared" si="502"/>
        <v>88728</v>
      </c>
      <c r="O1348" s="274">
        <f t="shared" si="502"/>
        <v>414730</v>
      </c>
    </row>
    <row r="1349" spans="2:15" customFormat="1" ht="48" hidden="1" customHeight="1" x14ac:dyDescent="0.25">
      <c r="B1349" s="189" t="s">
        <v>1482</v>
      </c>
      <c r="C1349" s="85" t="s">
        <v>81</v>
      </c>
      <c r="D1349" s="20" t="s">
        <v>12</v>
      </c>
      <c r="E1349" s="122" t="s">
        <v>1483</v>
      </c>
      <c r="F1349" s="2">
        <v>600</v>
      </c>
      <c r="G1349" s="274"/>
      <c r="H1349" s="274"/>
      <c r="I1349" s="274"/>
      <c r="J1349" s="274"/>
      <c r="K1349" s="274"/>
      <c r="L1349" s="274"/>
      <c r="M1349" s="274"/>
      <c r="N1349" s="274"/>
      <c r="O1349" s="274"/>
    </row>
    <row r="1350" spans="2:15" customFormat="1" ht="47.25" x14ac:dyDescent="0.25">
      <c r="B1350" s="206" t="s">
        <v>1484</v>
      </c>
      <c r="C1350" s="85" t="s">
        <v>81</v>
      </c>
      <c r="D1350" s="20" t="s">
        <v>12</v>
      </c>
      <c r="E1350" s="122" t="s">
        <v>1485</v>
      </c>
      <c r="F1350" s="2">
        <v>600</v>
      </c>
      <c r="G1350" s="254">
        <v>440876</v>
      </c>
      <c r="H1350" s="254">
        <v>88728</v>
      </c>
      <c r="I1350" s="254">
        <f>G1350+H1350</f>
        <v>529604</v>
      </c>
      <c r="J1350" s="254">
        <v>326002</v>
      </c>
      <c r="K1350" s="254">
        <v>88728</v>
      </c>
      <c r="L1350" s="254">
        <f>J1350+K1350</f>
        <v>414730</v>
      </c>
      <c r="M1350" s="254">
        <v>326002</v>
      </c>
      <c r="N1350" s="254">
        <v>88728</v>
      </c>
      <c r="O1350" s="254">
        <f>M1350+N1350</f>
        <v>414730</v>
      </c>
    </row>
    <row r="1351" spans="2:15" customFormat="1" ht="63" x14ac:dyDescent="0.25">
      <c r="B1351" s="189" t="s">
        <v>1486</v>
      </c>
      <c r="C1351" s="85" t="s">
        <v>81</v>
      </c>
      <c r="D1351" s="20" t="s">
        <v>12</v>
      </c>
      <c r="E1351" s="122" t="s">
        <v>1487</v>
      </c>
      <c r="F1351" s="2"/>
      <c r="G1351" s="274">
        <f t="shared" ref="G1351:O1351" si="503">G1352+G1353</f>
        <v>22130</v>
      </c>
      <c r="H1351" s="274">
        <f t="shared" si="503"/>
        <v>0</v>
      </c>
      <c r="I1351" s="274">
        <f t="shared" si="503"/>
        <v>22130</v>
      </c>
      <c r="J1351" s="274">
        <f t="shared" si="503"/>
        <v>22130</v>
      </c>
      <c r="K1351" s="274">
        <f t="shared" si="503"/>
        <v>0</v>
      </c>
      <c r="L1351" s="274">
        <f t="shared" si="503"/>
        <v>22130</v>
      </c>
      <c r="M1351" s="274">
        <f t="shared" si="503"/>
        <v>22130</v>
      </c>
      <c r="N1351" s="274">
        <f t="shared" si="503"/>
        <v>0</v>
      </c>
      <c r="O1351" s="274">
        <f t="shared" si="503"/>
        <v>22130</v>
      </c>
    </row>
    <row r="1352" spans="2:15" customFormat="1" ht="63" x14ac:dyDescent="0.25">
      <c r="B1352" s="189" t="s">
        <v>1488</v>
      </c>
      <c r="C1352" s="85" t="s">
        <v>81</v>
      </c>
      <c r="D1352" s="20" t="s">
        <v>12</v>
      </c>
      <c r="E1352" s="122" t="s">
        <v>1489</v>
      </c>
      <c r="F1352" s="2">
        <v>600</v>
      </c>
      <c r="G1352" s="254">
        <v>22130</v>
      </c>
      <c r="H1352" s="254"/>
      <c r="I1352" s="254">
        <f>G1352+H1352</f>
        <v>22130</v>
      </c>
      <c r="J1352" s="254">
        <v>22130</v>
      </c>
      <c r="K1352" s="254"/>
      <c r="L1352" s="254">
        <f>J1352+K1352</f>
        <v>22130</v>
      </c>
      <c r="M1352" s="254">
        <v>22130</v>
      </c>
      <c r="N1352" s="254"/>
      <c r="O1352" s="254">
        <f>M1352+N1352</f>
        <v>22130</v>
      </c>
    </row>
    <row r="1353" spans="2:15" customFormat="1" ht="63" hidden="1" x14ac:dyDescent="0.25">
      <c r="B1353" s="189" t="s">
        <v>1490</v>
      </c>
      <c r="C1353" s="85" t="s">
        <v>81</v>
      </c>
      <c r="D1353" s="20" t="s">
        <v>12</v>
      </c>
      <c r="E1353" s="122" t="s">
        <v>1489</v>
      </c>
      <c r="F1353" s="2">
        <v>600</v>
      </c>
      <c r="G1353" s="254"/>
      <c r="H1353" s="254"/>
      <c r="I1353" s="254"/>
      <c r="J1353" s="254"/>
      <c r="K1353" s="254"/>
      <c r="L1353" s="254"/>
      <c r="M1353" s="254"/>
      <c r="N1353" s="254"/>
      <c r="O1353" s="254"/>
    </row>
    <row r="1354" spans="2:15" customFormat="1" ht="31.5" x14ac:dyDescent="0.25">
      <c r="B1354" s="189" t="s">
        <v>1491</v>
      </c>
      <c r="C1354" s="85" t="s">
        <v>81</v>
      </c>
      <c r="D1354" s="20" t="s">
        <v>12</v>
      </c>
      <c r="E1354" s="122" t="s">
        <v>1492</v>
      </c>
      <c r="F1354" s="2"/>
      <c r="G1354" s="274">
        <f t="shared" ref="G1354:O1354" si="504">G1355+G1357</f>
        <v>29210</v>
      </c>
      <c r="H1354" s="274">
        <f t="shared" si="504"/>
        <v>1708</v>
      </c>
      <c r="I1354" s="274">
        <f t="shared" si="504"/>
        <v>30918</v>
      </c>
      <c r="J1354" s="274">
        <f t="shared" si="504"/>
        <v>29210</v>
      </c>
      <c r="K1354" s="274">
        <f t="shared" si="504"/>
        <v>1704</v>
      </c>
      <c r="L1354" s="274">
        <f t="shared" si="504"/>
        <v>30914</v>
      </c>
      <c r="M1354" s="274">
        <f t="shared" si="504"/>
        <v>29210</v>
      </c>
      <c r="N1354" s="274">
        <f t="shared" si="504"/>
        <v>1704</v>
      </c>
      <c r="O1354" s="274">
        <f t="shared" si="504"/>
        <v>30914</v>
      </c>
    </row>
    <row r="1355" spans="2:15" customFormat="1" ht="66.75" customHeight="1" x14ac:dyDescent="0.25">
      <c r="B1355" s="189" t="s">
        <v>1493</v>
      </c>
      <c r="C1355" s="85" t="s">
        <v>81</v>
      </c>
      <c r="D1355" s="20" t="s">
        <v>12</v>
      </c>
      <c r="E1355" s="122" t="s">
        <v>1494</v>
      </c>
      <c r="F1355" s="2">
        <v>200</v>
      </c>
      <c r="G1355" s="254">
        <v>28765</v>
      </c>
      <c r="H1355" s="254"/>
      <c r="I1355" s="254">
        <f>G1355+H1355</f>
        <v>28765</v>
      </c>
      <c r="J1355" s="254">
        <v>28765</v>
      </c>
      <c r="K1355" s="254"/>
      <c r="L1355" s="254">
        <f>J1355+K1355</f>
        <v>28765</v>
      </c>
      <c r="M1355" s="254">
        <v>28765</v>
      </c>
      <c r="N1355" s="254"/>
      <c r="O1355" s="254">
        <f>M1355+N1355</f>
        <v>28765</v>
      </c>
    </row>
    <row r="1356" spans="2:15" customFormat="1" ht="78.75" hidden="1" x14ac:dyDescent="0.25">
      <c r="B1356" s="189" t="s">
        <v>2200</v>
      </c>
      <c r="C1356" s="7" t="s">
        <v>81</v>
      </c>
      <c r="D1356" s="7" t="s">
        <v>12</v>
      </c>
      <c r="E1356" s="125" t="s">
        <v>1495</v>
      </c>
      <c r="F1356" s="28">
        <v>200</v>
      </c>
      <c r="G1356" s="254"/>
      <c r="H1356" s="254"/>
      <c r="I1356" s="254"/>
      <c r="J1356" s="254"/>
      <c r="K1356" s="254"/>
      <c r="L1356" s="254"/>
      <c r="M1356" s="254"/>
      <c r="N1356" s="254"/>
      <c r="O1356" s="254"/>
    </row>
    <row r="1357" spans="2:15" customFormat="1" ht="93.75" customHeight="1" x14ac:dyDescent="0.25">
      <c r="B1357" s="189" t="s">
        <v>2201</v>
      </c>
      <c r="C1357" s="7" t="s">
        <v>81</v>
      </c>
      <c r="D1357" s="7" t="s">
        <v>12</v>
      </c>
      <c r="E1357" s="125" t="s">
        <v>1496</v>
      </c>
      <c r="F1357" s="28">
        <v>200</v>
      </c>
      <c r="G1357" s="254">
        <v>445</v>
      </c>
      <c r="H1357" s="254">
        <v>1708</v>
      </c>
      <c r="I1357" s="254">
        <f>G1357+H1357</f>
        <v>2153</v>
      </c>
      <c r="J1357" s="254">
        <v>445</v>
      </c>
      <c r="K1357" s="254">
        <v>1704</v>
      </c>
      <c r="L1357" s="254">
        <f>J1357+K1357</f>
        <v>2149</v>
      </c>
      <c r="M1357" s="254">
        <v>445</v>
      </c>
      <c r="N1357" s="254">
        <v>1704</v>
      </c>
      <c r="O1357" s="254">
        <f>M1357+N1357</f>
        <v>2149</v>
      </c>
    </row>
    <row r="1358" spans="2:15" customFormat="1" ht="31.5" hidden="1" x14ac:dyDescent="0.25">
      <c r="B1358" s="189" t="s">
        <v>1497</v>
      </c>
      <c r="C1358" s="85" t="s">
        <v>81</v>
      </c>
      <c r="D1358" s="20" t="s">
        <v>12</v>
      </c>
      <c r="E1358" s="122" t="s">
        <v>1498</v>
      </c>
      <c r="F1358" s="2"/>
      <c r="G1358" s="274">
        <f t="shared" ref="G1358:O1358" si="505">G1360+G1362+G1361+G1359</f>
        <v>0</v>
      </c>
      <c r="H1358" s="274">
        <f t="shared" si="505"/>
        <v>0</v>
      </c>
      <c r="I1358" s="274">
        <f t="shared" si="505"/>
        <v>0</v>
      </c>
      <c r="J1358" s="274">
        <f t="shared" si="505"/>
        <v>0</v>
      </c>
      <c r="K1358" s="274">
        <f t="shared" si="505"/>
        <v>0</v>
      </c>
      <c r="L1358" s="274">
        <f t="shared" si="505"/>
        <v>0</v>
      </c>
      <c r="M1358" s="274">
        <f t="shared" si="505"/>
        <v>0</v>
      </c>
      <c r="N1358" s="274">
        <f t="shared" si="505"/>
        <v>0</v>
      </c>
      <c r="O1358" s="274">
        <f t="shared" si="505"/>
        <v>0</v>
      </c>
    </row>
    <row r="1359" spans="2:15" customFormat="1" ht="78.75" hidden="1" x14ac:dyDescent="0.25">
      <c r="B1359" s="189" t="s">
        <v>1499</v>
      </c>
      <c r="C1359" s="85" t="s">
        <v>81</v>
      </c>
      <c r="D1359" s="20" t="s">
        <v>12</v>
      </c>
      <c r="E1359" s="122" t="s">
        <v>1500</v>
      </c>
      <c r="F1359" s="2">
        <v>600</v>
      </c>
      <c r="G1359" s="274"/>
      <c r="H1359" s="274"/>
      <c r="I1359" s="274"/>
      <c r="J1359" s="274"/>
      <c r="K1359" s="274"/>
      <c r="L1359" s="274"/>
      <c r="M1359" s="274"/>
      <c r="N1359" s="274"/>
      <c r="O1359" s="274"/>
    </row>
    <row r="1360" spans="2:15" customFormat="1" ht="65.25" hidden="1" customHeight="1" x14ac:dyDescent="0.25">
      <c r="B1360" s="189" t="s">
        <v>1501</v>
      </c>
      <c r="C1360" s="85" t="s">
        <v>81</v>
      </c>
      <c r="D1360" s="20" t="s">
        <v>12</v>
      </c>
      <c r="E1360" s="122" t="s">
        <v>1502</v>
      </c>
      <c r="F1360" s="2">
        <v>200</v>
      </c>
      <c r="G1360" s="254"/>
      <c r="H1360" s="254"/>
      <c r="I1360" s="254"/>
      <c r="J1360" s="254"/>
      <c r="K1360" s="254"/>
      <c r="L1360" s="254"/>
      <c r="M1360" s="254"/>
      <c r="N1360" s="254"/>
      <c r="O1360" s="254"/>
    </row>
    <row r="1361" spans="2:15" customFormat="1" ht="82.5" hidden="1" customHeight="1" x14ac:dyDescent="0.25">
      <c r="B1361" s="189" t="s">
        <v>1503</v>
      </c>
      <c r="C1361" s="85" t="s">
        <v>81</v>
      </c>
      <c r="D1361" s="20" t="s">
        <v>12</v>
      </c>
      <c r="E1361" s="122" t="s">
        <v>1502</v>
      </c>
      <c r="F1361" s="2">
        <v>600</v>
      </c>
      <c r="G1361" s="254"/>
      <c r="H1361" s="254"/>
      <c r="I1361" s="254"/>
      <c r="J1361" s="254"/>
      <c r="K1361" s="254"/>
      <c r="L1361" s="254"/>
      <c r="M1361" s="254"/>
      <c r="N1361" s="254"/>
      <c r="O1361" s="254"/>
    </row>
    <row r="1362" spans="2:15" customFormat="1" ht="47.25" hidden="1" x14ac:dyDescent="0.25">
      <c r="B1362" s="189" t="s">
        <v>1504</v>
      </c>
      <c r="C1362" s="85" t="s">
        <v>81</v>
      </c>
      <c r="D1362" s="20" t="s">
        <v>12</v>
      </c>
      <c r="E1362" s="122" t="s">
        <v>1505</v>
      </c>
      <c r="F1362" s="2">
        <v>600</v>
      </c>
      <c r="G1362" s="254"/>
      <c r="H1362" s="254"/>
      <c r="I1362" s="254"/>
      <c r="J1362" s="254"/>
      <c r="K1362" s="254"/>
      <c r="L1362" s="254"/>
      <c r="M1362" s="254"/>
      <c r="N1362" s="254"/>
      <c r="O1362" s="254"/>
    </row>
    <row r="1363" spans="2:15" customFormat="1" ht="18.75" customHeight="1" x14ac:dyDescent="0.25">
      <c r="B1363" s="189" t="s">
        <v>1506</v>
      </c>
      <c r="C1363" s="85" t="s">
        <v>81</v>
      </c>
      <c r="D1363" s="20" t="s">
        <v>12</v>
      </c>
      <c r="E1363" s="122" t="s">
        <v>1507</v>
      </c>
      <c r="F1363" s="2"/>
      <c r="G1363" s="274">
        <f t="shared" ref="G1363:O1363" si="506">G1365+G1364</f>
        <v>30000</v>
      </c>
      <c r="H1363" s="274">
        <f t="shared" si="506"/>
        <v>30962</v>
      </c>
      <c r="I1363" s="274">
        <f t="shared" si="506"/>
        <v>60962</v>
      </c>
      <c r="J1363" s="274">
        <f t="shared" si="506"/>
        <v>222569</v>
      </c>
      <c r="K1363" s="274">
        <f t="shared" si="506"/>
        <v>0</v>
      </c>
      <c r="L1363" s="274">
        <f t="shared" si="506"/>
        <v>222569</v>
      </c>
      <c r="M1363" s="274">
        <f t="shared" si="506"/>
        <v>306440</v>
      </c>
      <c r="N1363" s="274">
        <f t="shared" si="506"/>
        <v>0</v>
      </c>
      <c r="O1363" s="274">
        <f t="shared" si="506"/>
        <v>306440</v>
      </c>
    </row>
    <row r="1364" spans="2:15" customFormat="1" ht="40.5" customHeight="1" x14ac:dyDescent="0.25">
      <c r="B1364" s="206" t="s">
        <v>1508</v>
      </c>
      <c r="C1364" s="85" t="s">
        <v>81</v>
      </c>
      <c r="D1364" s="20" t="s">
        <v>12</v>
      </c>
      <c r="E1364" s="122" t="s">
        <v>1509</v>
      </c>
      <c r="F1364" s="2">
        <v>200</v>
      </c>
      <c r="G1364" s="274">
        <v>6000</v>
      </c>
      <c r="H1364" s="274">
        <v>18875</v>
      </c>
      <c r="I1364" s="274">
        <f>G1364+H1364</f>
        <v>24875</v>
      </c>
      <c r="J1364" s="274">
        <v>50000</v>
      </c>
      <c r="K1364" s="274"/>
      <c r="L1364" s="274">
        <f>J1364+K1364</f>
        <v>50000</v>
      </c>
      <c r="M1364" s="274">
        <v>70000</v>
      </c>
      <c r="N1364" s="274"/>
      <c r="O1364" s="274">
        <f>M1364+N1364</f>
        <v>70000</v>
      </c>
    </row>
    <row r="1365" spans="2:15" customFormat="1" ht="51.75" customHeight="1" x14ac:dyDescent="0.25">
      <c r="B1365" s="206" t="s">
        <v>1510</v>
      </c>
      <c r="C1365" s="85" t="s">
        <v>81</v>
      </c>
      <c r="D1365" s="20" t="s">
        <v>12</v>
      </c>
      <c r="E1365" s="122" t="s">
        <v>1509</v>
      </c>
      <c r="F1365" s="2">
        <v>600</v>
      </c>
      <c r="G1365" s="254">
        <v>24000</v>
      </c>
      <c r="H1365" s="254">
        <f>4760+7327</f>
        <v>12087</v>
      </c>
      <c r="I1365" s="254">
        <f>G1365+H1365</f>
        <v>36087</v>
      </c>
      <c r="J1365" s="254">
        <v>172569</v>
      </c>
      <c r="K1365" s="254"/>
      <c r="L1365" s="254">
        <f>J1365+K1365</f>
        <v>172569</v>
      </c>
      <c r="M1365" s="254">
        <v>236440</v>
      </c>
      <c r="N1365" s="254"/>
      <c r="O1365" s="254">
        <f>M1365+N1365</f>
        <v>236440</v>
      </c>
    </row>
    <row r="1366" spans="2:15" customFormat="1" ht="39" hidden="1" customHeight="1" x14ac:dyDescent="0.25">
      <c r="B1366" s="189" t="s">
        <v>1511</v>
      </c>
      <c r="C1366" s="85" t="s">
        <v>81</v>
      </c>
      <c r="D1366" s="20" t="s">
        <v>12</v>
      </c>
      <c r="E1366" s="122" t="s">
        <v>1512</v>
      </c>
      <c r="F1366" s="2"/>
      <c r="G1366" s="254">
        <f t="shared" ref="G1366:O1366" si="507">G1367</f>
        <v>0</v>
      </c>
      <c r="H1366" s="254">
        <f t="shared" si="507"/>
        <v>0</v>
      </c>
      <c r="I1366" s="254">
        <f t="shared" si="507"/>
        <v>0</v>
      </c>
      <c r="J1366" s="254">
        <f t="shared" si="507"/>
        <v>0</v>
      </c>
      <c r="K1366" s="254">
        <f t="shared" si="507"/>
        <v>0</v>
      </c>
      <c r="L1366" s="254">
        <f t="shared" si="507"/>
        <v>0</v>
      </c>
      <c r="M1366" s="254">
        <f t="shared" si="507"/>
        <v>0</v>
      </c>
      <c r="N1366" s="254">
        <f t="shared" si="507"/>
        <v>0</v>
      </c>
      <c r="O1366" s="254">
        <f t="shared" si="507"/>
        <v>0</v>
      </c>
    </row>
    <row r="1367" spans="2:15" customFormat="1" ht="51.75" hidden="1" customHeight="1" x14ac:dyDescent="0.25">
      <c r="B1367" s="189" t="s">
        <v>1513</v>
      </c>
      <c r="C1367" s="85" t="s">
        <v>81</v>
      </c>
      <c r="D1367" s="20" t="s">
        <v>12</v>
      </c>
      <c r="E1367" s="122" t="s">
        <v>1514</v>
      </c>
      <c r="F1367" s="2">
        <v>600</v>
      </c>
      <c r="G1367" s="254"/>
      <c r="H1367" s="254"/>
      <c r="I1367" s="254"/>
      <c r="J1367" s="254"/>
      <c r="K1367" s="254"/>
      <c r="L1367" s="254"/>
      <c r="M1367" s="254"/>
      <c r="N1367" s="254"/>
      <c r="O1367" s="254"/>
    </row>
    <row r="1368" spans="2:15" customFormat="1" ht="15.75" x14ac:dyDescent="0.25">
      <c r="B1368" s="189" t="s">
        <v>1515</v>
      </c>
      <c r="C1368" s="85" t="s">
        <v>81</v>
      </c>
      <c r="D1368" s="20" t="s">
        <v>12</v>
      </c>
      <c r="E1368" s="122" t="s">
        <v>1516</v>
      </c>
      <c r="F1368" s="2"/>
      <c r="G1368" s="274">
        <f t="shared" ref="G1368:O1368" si="508">G1370+G1371+G1369+G1372+G1373</f>
        <v>988048</v>
      </c>
      <c r="H1368" s="274">
        <f t="shared" si="508"/>
        <v>-304574</v>
      </c>
      <c r="I1368" s="274">
        <f t="shared" si="508"/>
        <v>683474</v>
      </c>
      <c r="J1368" s="274">
        <f t="shared" si="508"/>
        <v>450000</v>
      </c>
      <c r="K1368" s="274">
        <f t="shared" si="508"/>
        <v>-262989</v>
      </c>
      <c r="L1368" s="274">
        <f t="shared" si="508"/>
        <v>187011</v>
      </c>
      <c r="M1368" s="274">
        <f t="shared" si="508"/>
        <v>450000</v>
      </c>
      <c r="N1368" s="274">
        <f t="shared" si="508"/>
        <v>-162005</v>
      </c>
      <c r="O1368" s="274">
        <f t="shared" si="508"/>
        <v>287995</v>
      </c>
    </row>
    <row r="1369" spans="2:15" customFormat="1" ht="31.5" hidden="1" x14ac:dyDescent="0.25">
      <c r="B1369" s="189" t="s">
        <v>1424</v>
      </c>
      <c r="C1369" s="85" t="s">
        <v>81</v>
      </c>
      <c r="D1369" s="20" t="s">
        <v>12</v>
      </c>
      <c r="E1369" s="122" t="s">
        <v>1517</v>
      </c>
      <c r="F1369" s="2">
        <v>600</v>
      </c>
      <c r="G1369" s="274"/>
      <c r="H1369" s="274"/>
      <c r="I1369" s="274"/>
      <c r="J1369" s="274"/>
      <c r="K1369" s="274"/>
      <c r="L1369" s="274"/>
      <c r="M1369" s="274"/>
      <c r="N1369" s="274"/>
      <c r="O1369" s="274"/>
    </row>
    <row r="1370" spans="2:15" customFormat="1" ht="47.25" x14ac:dyDescent="0.25">
      <c r="B1370" s="189" t="s">
        <v>1359</v>
      </c>
      <c r="C1370" s="85" t="s">
        <v>81</v>
      </c>
      <c r="D1370" s="20" t="s">
        <v>12</v>
      </c>
      <c r="E1370" s="122" t="s">
        <v>1518</v>
      </c>
      <c r="F1370" s="2">
        <v>600</v>
      </c>
      <c r="G1370" s="254">
        <v>725462</v>
      </c>
      <c r="H1370" s="254">
        <v>-130599</v>
      </c>
      <c r="I1370" s="254">
        <f>G1370+H1370</f>
        <v>594863</v>
      </c>
      <c r="J1370" s="254">
        <v>450000</v>
      </c>
      <c r="K1370" s="254">
        <v>-330524</v>
      </c>
      <c r="L1370" s="254">
        <f>J1370+K1370</f>
        <v>119476</v>
      </c>
      <c r="M1370" s="254">
        <v>450000</v>
      </c>
      <c r="N1370" s="254">
        <v>-207897</v>
      </c>
      <c r="O1370" s="254">
        <f>M1370+N1370</f>
        <v>242103</v>
      </c>
    </row>
    <row r="1371" spans="2:15" customFormat="1" ht="52.5" customHeight="1" x14ac:dyDescent="0.25">
      <c r="B1371" s="206" t="s">
        <v>491</v>
      </c>
      <c r="C1371" s="85" t="s">
        <v>81</v>
      </c>
      <c r="D1371" s="20" t="s">
        <v>12</v>
      </c>
      <c r="E1371" s="122" t="s">
        <v>1519</v>
      </c>
      <c r="F1371" s="2">
        <v>400</v>
      </c>
      <c r="G1371" s="254">
        <v>194735</v>
      </c>
      <c r="H1371" s="254">
        <v>-173975</v>
      </c>
      <c r="I1371" s="254">
        <f>G1371+H1371</f>
        <v>20760</v>
      </c>
      <c r="J1371" s="254">
        <v>0</v>
      </c>
      <c r="K1371" s="254">
        <v>67535</v>
      </c>
      <c r="L1371" s="254">
        <f>J1371+K1371</f>
        <v>67535</v>
      </c>
      <c r="M1371" s="254">
        <v>0</v>
      </c>
      <c r="N1371" s="254">
        <v>45892</v>
      </c>
      <c r="O1371" s="254">
        <f>M1371+N1371</f>
        <v>45892</v>
      </c>
    </row>
    <row r="1372" spans="2:15" customFormat="1" ht="47.25" hidden="1" x14ac:dyDescent="0.25">
      <c r="B1372" s="189" t="s">
        <v>1476</v>
      </c>
      <c r="C1372" s="85" t="s">
        <v>81</v>
      </c>
      <c r="D1372" s="20" t="s">
        <v>12</v>
      </c>
      <c r="E1372" s="122" t="s">
        <v>1520</v>
      </c>
      <c r="F1372" s="2">
        <v>400</v>
      </c>
      <c r="G1372" s="254"/>
      <c r="H1372" s="254"/>
      <c r="I1372" s="254">
        <f>G1372+H1372</f>
        <v>0</v>
      </c>
      <c r="J1372" s="254"/>
      <c r="K1372" s="254"/>
      <c r="L1372" s="254">
        <f>J1372+K1372</f>
        <v>0</v>
      </c>
      <c r="M1372" s="254"/>
      <c r="N1372" s="254"/>
      <c r="O1372" s="254">
        <f>M1372+N1372</f>
        <v>0</v>
      </c>
    </row>
    <row r="1373" spans="2:15" customFormat="1" ht="47.25" x14ac:dyDescent="0.25">
      <c r="B1373" s="206" t="s">
        <v>1476</v>
      </c>
      <c r="C1373" s="85" t="s">
        <v>81</v>
      </c>
      <c r="D1373" s="20" t="s">
        <v>12</v>
      </c>
      <c r="E1373" s="122" t="s">
        <v>1520</v>
      </c>
      <c r="F1373" s="2">
        <v>400</v>
      </c>
      <c r="G1373" s="254">
        <v>67851</v>
      </c>
      <c r="H1373" s="254"/>
      <c r="I1373" s="254">
        <f>G1373+H1373</f>
        <v>67851</v>
      </c>
      <c r="J1373" s="254">
        <v>0</v>
      </c>
      <c r="K1373" s="254"/>
      <c r="L1373" s="254"/>
      <c r="M1373" s="254"/>
      <c r="N1373" s="254"/>
      <c r="O1373" s="254"/>
    </row>
    <row r="1374" spans="2:15" customFormat="1" ht="47.25" hidden="1" x14ac:dyDescent="0.25">
      <c r="B1374" s="189" t="s">
        <v>2202</v>
      </c>
      <c r="C1374" s="85" t="s">
        <v>81</v>
      </c>
      <c r="D1374" s="20" t="s">
        <v>12</v>
      </c>
      <c r="E1374" s="122" t="s">
        <v>2063</v>
      </c>
      <c r="F1374" s="2">
        <v>600</v>
      </c>
      <c r="G1374" s="254"/>
      <c r="H1374" s="254"/>
      <c r="I1374" s="254"/>
      <c r="J1374" s="254"/>
      <c r="K1374" s="254"/>
      <c r="L1374" s="254"/>
      <c r="M1374" s="254"/>
      <c r="N1374" s="254"/>
      <c r="O1374" s="254"/>
    </row>
    <row r="1375" spans="2:15" customFormat="1" ht="66.75" hidden="1" customHeight="1" x14ac:dyDescent="0.25">
      <c r="B1375" s="189" t="s">
        <v>268</v>
      </c>
      <c r="C1375" s="85" t="s">
        <v>81</v>
      </c>
      <c r="D1375" s="20" t="s">
        <v>12</v>
      </c>
      <c r="E1375" s="122" t="s">
        <v>1521</v>
      </c>
      <c r="F1375" s="2">
        <v>500</v>
      </c>
      <c r="G1375" s="254"/>
      <c r="H1375" s="254"/>
      <c r="I1375" s="254"/>
      <c r="J1375" s="254"/>
      <c r="K1375" s="254"/>
      <c r="L1375" s="254"/>
      <c r="M1375" s="254"/>
      <c r="N1375" s="254"/>
      <c r="O1375" s="254"/>
    </row>
    <row r="1376" spans="2:15" customFormat="1" ht="31.5" x14ac:dyDescent="0.25">
      <c r="B1376" s="189" t="s">
        <v>1522</v>
      </c>
      <c r="C1376" s="85" t="s">
        <v>81</v>
      </c>
      <c r="D1376" s="20" t="s">
        <v>12</v>
      </c>
      <c r="E1376" s="122" t="s">
        <v>1523</v>
      </c>
      <c r="F1376" s="2"/>
      <c r="G1376" s="254">
        <f t="shared" ref="G1376:O1376" si="509">G1377+G1378</f>
        <v>805</v>
      </c>
      <c r="H1376" s="254">
        <f t="shared" si="509"/>
        <v>595</v>
      </c>
      <c r="I1376" s="254">
        <f t="shared" si="509"/>
        <v>1400</v>
      </c>
      <c r="J1376" s="254">
        <f t="shared" si="509"/>
        <v>805</v>
      </c>
      <c r="K1376" s="254">
        <f t="shared" si="509"/>
        <v>617</v>
      </c>
      <c r="L1376" s="254">
        <f t="shared" si="509"/>
        <v>1422</v>
      </c>
      <c r="M1376" s="254">
        <f t="shared" si="509"/>
        <v>805</v>
      </c>
      <c r="N1376" s="254">
        <f t="shared" si="509"/>
        <v>617</v>
      </c>
      <c r="O1376" s="254">
        <f t="shared" si="509"/>
        <v>1422</v>
      </c>
    </row>
    <row r="1377" spans="2:15" customFormat="1" ht="63" hidden="1" x14ac:dyDescent="0.25">
      <c r="B1377" s="189" t="s">
        <v>1524</v>
      </c>
      <c r="C1377" s="85" t="s">
        <v>81</v>
      </c>
      <c r="D1377" s="20" t="s">
        <v>12</v>
      </c>
      <c r="E1377" s="122" t="s">
        <v>1525</v>
      </c>
      <c r="F1377" s="2">
        <v>600</v>
      </c>
      <c r="G1377" s="254"/>
      <c r="H1377" s="254"/>
      <c r="I1377" s="254"/>
      <c r="J1377" s="254"/>
      <c r="K1377" s="254"/>
      <c r="L1377" s="254"/>
      <c r="M1377" s="254"/>
      <c r="N1377" s="254"/>
      <c r="O1377" s="254"/>
    </row>
    <row r="1378" spans="2:15" customFormat="1" ht="84.75" customHeight="1" x14ac:dyDescent="0.25">
      <c r="B1378" s="206" t="s">
        <v>1524</v>
      </c>
      <c r="C1378" s="85" t="s">
        <v>81</v>
      </c>
      <c r="D1378" s="20" t="s">
        <v>12</v>
      </c>
      <c r="E1378" s="122" t="s">
        <v>1526</v>
      </c>
      <c r="F1378" s="2">
        <v>600</v>
      </c>
      <c r="G1378" s="254">
        <v>805</v>
      </c>
      <c r="H1378" s="254">
        <v>595</v>
      </c>
      <c r="I1378" s="254">
        <f>G1378+H1378</f>
        <v>1400</v>
      </c>
      <c r="J1378" s="254">
        <v>805</v>
      </c>
      <c r="K1378" s="254">
        <v>617</v>
      </c>
      <c r="L1378" s="254">
        <f>J1378+K1378</f>
        <v>1422</v>
      </c>
      <c r="M1378" s="254">
        <v>805</v>
      </c>
      <c r="N1378" s="254">
        <v>617</v>
      </c>
      <c r="O1378" s="254">
        <f>M1378+N1378</f>
        <v>1422</v>
      </c>
    </row>
    <row r="1379" spans="2:15" s="26" customFormat="1" ht="15.75" x14ac:dyDescent="0.25">
      <c r="B1379" s="206" t="s">
        <v>1527</v>
      </c>
      <c r="C1379" s="85" t="s">
        <v>81</v>
      </c>
      <c r="D1379" s="20" t="s">
        <v>12</v>
      </c>
      <c r="E1379" s="122" t="s">
        <v>1528</v>
      </c>
      <c r="F1379" s="2"/>
      <c r="G1379" s="274">
        <f>G1380+G1382+G1384+G1386+G1388+G1392</f>
        <v>65296</v>
      </c>
      <c r="H1379" s="274">
        <f>H1380+H1382+H1384+H1386+H1388+H1392</f>
        <v>348175</v>
      </c>
      <c r="I1379" s="274">
        <f t="shared" ref="I1379:O1379" si="510">I1380+I1382+I1384+I1386+I1388+I1392</f>
        <v>413471</v>
      </c>
      <c r="J1379" s="274">
        <f t="shared" si="510"/>
        <v>65296</v>
      </c>
      <c r="K1379" s="274">
        <f t="shared" si="510"/>
        <v>57507</v>
      </c>
      <c r="L1379" s="274">
        <f t="shared" si="510"/>
        <v>122803</v>
      </c>
      <c r="M1379" s="274">
        <f t="shared" si="510"/>
        <v>65296</v>
      </c>
      <c r="N1379" s="274">
        <f t="shared" si="510"/>
        <v>38346</v>
      </c>
      <c r="O1379" s="274">
        <f t="shared" si="510"/>
        <v>103642</v>
      </c>
    </row>
    <row r="1380" spans="2:15" s="26" customFormat="1" ht="31.5" customHeight="1" x14ac:dyDescent="0.25">
      <c r="B1380" s="206" t="s">
        <v>1529</v>
      </c>
      <c r="C1380" s="85" t="s">
        <v>81</v>
      </c>
      <c r="D1380" s="20" t="s">
        <v>12</v>
      </c>
      <c r="E1380" s="102" t="s">
        <v>1530</v>
      </c>
      <c r="F1380" s="2"/>
      <c r="G1380" s="274">
        <f t="shared" ref="G1380:O1380" si="511">G1381</f>
        <v>6957</v>
      </c>
      <c r="H1380" s="274">
        <f t="shared" si="511"/>
        <v>0</v>
      </c>
      <c r="I1380" s="274">
        <f t="shared" si="511"/>
        <v>6957</v>
      </c>
      <c r="J1380" s="274">
        <f t="shared" si="511"/>
        <v>6957</v>
      </c>
      <c r="K1380" s="274">
        <f t="shared" si="511"/>
        <v>0</v>
      </c>
      <c r="L1380" s="274">
        <f t="shared" si="511"/>
        <v>6957</v>
      </c>
      <c r="M1380" s="274">
        <f t="shared" si="511"/>
        <v>6957</v>
      </c>
      <c r="N1380" s="274">
        <f t="shared" si="511"/>
        <v>0</v>
      </c>
      <c r="O1380" s="274">
        <f t="shared" si="511"/>
        <v>6957</v>
      </c>
    </row>
    <row r="1381" spans="2:15" s="26" customFormat="1" ht="46.5" customHeight="1" x14ac:dyDescent="0.25">
      <c r="B1381" s="206" t="s">
        <v>1531</v>
      </c>
      <c r="C1381" s="85" t="s">
        <v>81</v>
      </c>
      <c r="D1381" s="20" t="s">
        <v>12</v>
      </c>
      <c r="E1381" s="102" t="s">
        <v>1532</v>
      </c>
      <c r="F1381" s="2">
        <v>600</v>
      </c>
      <c r="G1381" s="254">
        <v>6957</v>
      </c>
      <c r="H1381" s="254"/>
      <c r="I1381" s="254">
        <f>G1381+H1381</f>
        <v>6957</v>
      </c>
      <c r="J1381" s="254">
        <v>6957</v>
      </c>
      <c r="K1381" s="254"/>
      <c r="L1381" s="254">
        <f>J1381+K1381</f>
        <v>6957</v>
      </c>
      <c r="M1381" s="254">
        <v>6957</v>
      </c>
      <c r="N1381" s="254"/>
      <c r="O1381" s="254">
        <f>M1381+N1381</f>
        <v>6957</v>
      </c>
    </row>
    <row r="1382" spans="2:15" s="26" customFormat="1" ht="18.75" customHeight="1" x14ac:dyDescent="0.25">
      <c r="B1382" s="206" t="s">
        <v>1533</v>
      </c>
      <c r="C1382" s="85" t="s">
        <v>81</v>
      </c>
      <c r="D1382" s="20" t="s">
        <v>12</v>
      </c>
      <c r="E1382" s="102" t="s">
        <v>1534</v>
      </c>
      <c r="F1382" s="2"/>
      <c r="G1382" s="274">
        <f t="shared" ref="G1382:O1382" si="512">G1383</f>
        <v>10919</v>
      </c>
      <c r="H1382" s="274">
        <f t="shared" si="512"/>
        <v>0</v>
      </c>
      <c r="I1382" s="274">
        <f t="shared" si="512"/>
        <v>10919</v>
      </c>
      <c r="J1382" s="274">
        <f t="shared" si="512"/>
        <v>10919</v>
      </c>
      <c r="K1382" s="274">
        <f t="shared" si="512"/>
        <v>0</v>
      </c>
      <c r="L1382" s="274">
        <f t="shared" si="512"/>
        <v>10919</v>
      </c>
      <c r="M1382" s="274">
        <f t="shared" si="512"/>
        <v>10919</v>
      </c>
      <c r="N1382" s="274">
        <f t="shared" si="512"/>
        <v>0</v>
      </c>
      <c r="O1382" s="274">
        <f t="shared" si="512"/>
        <v>10919</v>
      </c>
    </row>
    <row r="1383" spans="2:15" s="26" customFormat="1" ht="31.5" customHeight="1" x14ac:dyDescent="0.25">
      <c r="B1383" s="206" t="s">
        <v>1535</v>
      </c>
      <c r="C1383" s="85" t="s">
        <v>81</v>
      </c>
      <c r="D1383" s="20" t="s">
        <v>12</v>
      </c>
      <c r="E1383" s="102" t="s">
        <v>1536</v>
      </c>
      <c r="F1383" s="2">
        <v>600</v>
      </c>
      <c r="G1383" s="254">
        <v>10919</v>
      </c>
      <c r="H1383" s="254"/>
      <c r="I1383" s="254">
        <f>G1383+H1383</f>
        <v>10919</v>
      </c>
      <c r="J1383" s="254">
        <v>10919</v>
      </c>
      <c r="K1383" s="254"/>
      <c r="L1383" s="254">
        <f>J1383+K1383</f>
        <v>10919</v>
      </c>
      <c r="M1383" s="254">
        <v>10919</v>
      </c>
      <c r="N1383" s="254"/>
      <c r="O1383" s="254">
        <f>M1383+N1383</f>
        <v>10919</v>
      </c>
    </row>
    <row r="1384" spans="2:15" s="26" customFormat="1" ht="31.5" customHeight="1" x14ac:dyDescent="0.25">
      <c r="B1384" s="206" t="s">
        <v>1537</v>
      </c>
      <c r="C1384" s="85" t="s">
        <v>81</v>
      </c>
      <c r="D1384" s="20" t="s">
        <v>12</v>
      </c>
      <c r="E1384" s="102" t="s">
        <v>1538</v>
      </c>
      <c r="F1384" s="2"/>
      <c r="G1384" s="274">
        <f t="shared" ref="G1384:O1384" si="513">G1385</f>
        <v>7793</v>
      </c>
      <c r="H1384" s="274">
        <f t="shared" si="513"/>
        <v>0</v>
      </c>
      <c r="I1384" s="274">
        <f t="shared" si="513"/>
        <v>7793</v>
      </c>
      <c r="J1384" s="274">
        <f t="shared" si="513"/>
        <v>7793</v>
      </c>
      <c r="K1384" s="274">
        <f t="shared" si="513"/>
        <v>0</v>
      </c>
      <c r="L1384" s="274">
        <f t="shared" si="513"/>
        <v>7793</v>
      </c>
      <c r="M1384" s="274">
        <f t="shared" si="513"/>
        <v>7793</v>
      </c>
      <c r="N1384" s="274">
        <f t="shared" si="513"/>
        <v>0</v>
      </c>
      <c r="O1384" s="274">
        <f t="shared" si="513"/>
        <v>7793</v>
      </c>
    </row>
    <row r="1385" spans="2:15" s="26" customFormat="1" ht="31.5" customHeight="1" x14ac:dyDescent="0.25">
      <c r="B1385" s="206" t="s">
        <v>1539</v>
      </c>
      <c r="C1385" s="85" t="s">
        <v>81</v>
      </c>
      <c r="D1385" s="20" t="s">
        <v>12</v>
      </c>
      <c r="E1385" s="102" t="s">
        <v>1540</v>
      </c>
      <c r="F1385" s="2">
        <v>600</v>
      </c>
      <c r="G1385" s="254">
        <v>7793</v>
      </c>
      <c r="H1385" s="254"/>
      <c r="I1385" s="254">
        <f>G1385+H1385</f>
        <v>7793</v>
      </c>
      <c r="J1385" s="254">
        <v>7793</v>
      </c>
      <c r="K1385" s="254"/>
      <c r="L1385" s="254">
        <f>J1385+K1385</f>
        <v>7793</v>
      </c>
      <c r="M1385" s="254">
        <v>7793</v>
      </c>
      <c r="N1385" s="254"/>
      <c r="O1385" s="254">
        <f>M1385+N1385</f>
        <v>7793</v>
      </c>
    </row>
    <row r="1386" spans="2:15" s="26" customFormat="1" ht="31.5" customHeight="1" x14ac:dyDescent="0.25">
      <c r="B1386" s="206" t="s">
        <v>107</v>
      </c>
      <c r="C1386" s="85" t="s">
        <v>81</v>
      </c>
      <c r="D1386" s="20" t="s">
        <v>12</v>
      </c>
      <c r="E1386" s="102" t="s">
        <v>1541</v>
      </c>
      <c r="F1386" s="2"/>
      <c r="G1386" s="274">
        <f t="shared" ref="G1386:O1386" si="514">G1387</f>
        <v>39627</v>
      </c>
      <c r="H1386" s="274">
        <f t="shared" si="514"/>
        <v>0</v>
      </c>
      <c r="I1386" s="274">
        <f t="shared" si="514"/>
        <v>39627</v>
      </c>
      <c r="J1386" s="274">
        <f t="shared" si="514"/>
        <v>39627</v>
      </c>
      <c r="K1386" s="274">
        <f t="shared" si="514"/>
        <v>0</v>
      </c>
      <c r="L1386" s="274">
        <f t="shared" si="514"/>
        <v>39627</v>
      </c>
      <c r="M1386" s="274">
        <f t="shared" si="514"/>
        <v>39627</v>
      </c>
      <c r="N1386" s="274">
        <f t="shared" si="514"/>
        <v>0</v>
      </c>
      <c r="O1386" s="274">
        <f t="shared" si="514"/>
        <v>39627</v>
      </c>
    </row>
    <row r="1387" spans="2:15" s="26" customFormat="1" ht="31.5" customHeight="1" x14ac:dyDescent="0.25">
      <c r="B1387" s="206" t="s">
        <v>109</v>
      </c>
      <c r="C1387" s="85" t="s">
        <v>81</v>
      </c>
      <c r="D1387" s="20" t="s">
        <v>12</v>
      </c>
      <c r="E1387" s="102" t="s">
        <v>1542</v>
      </c>
      <c r="F1387" s="2">
        <v>600</v>
      </c>
      <c r="G1387" s="254">
        <v>39627</v>
      </c>
      <c r="H1387" s="254"/>
      <c r="I1387" s="254">
        <f>G1387+H1387</f>
        <v>39627</v>
      </c>
      <c r="J1387" s="254">
        <v>39627</v>
      </c>
      <c r="K1387" s="254"/>
      <c r="L1387" s="254">
        <f>J1387+K1387</f>
        <v>39627</v>
      </c>
      <c r="M1387" s="254">
        <v>39627</v>
      </c>
      <c r="N1387" s="254"/>
      <c r="O1387" s="254">
        <f>M1387+N1387</f>
        <v>39627</v>
      </c>
    </row>
    <row r="1388" spans="2:15" s="26" customFormat="1" ht="66" hidden="1" customHeight="1" x14ac:dyDescent="0.25">
      <c r="B1388" s="206" t="s">
        <v>1543</v>
      </c>
      <c r="C1388" s="85" t="s">
        <v>81</v>
      </c>
      <c r="D1388" s="20" t="s">
        <v>12</v>
      </c>
      <c r="E1388" s="102" t="s">
        <v>1544</v>
      </c>
      <c r="F1388" s="2"/>
      <c r="G1388" s="274">
        <f t="shared" ref="G1388:O1388" si="515">G1391+G1389+G1390</f>
        <v>0</v>
      </c>
      <c r="H1388" s="274">
        <f t="shared" si="515"/>
        <v>0</v>
      </c>
      <c r="I1388" s="274">
        <f t="shared" si="515"/>
        <v>0</v>
      </c>
      <c r="J1388" s="274">
        <f t="shared" si="515"/>
        <v>0</v>
      </c>
      <c r="K1388" s="274">
        <f t="shared" si="515"/>
        <v>0</v>
      </c>
      <c r="L1388" s="274">
        <f t="shared" si="515"/>
        <v>0</v>
      </c>
      <c r="M1388" s="274">
        <f t="shared" si="515"/>
        <v>0</v>
      </c>
      <c r="N1388" s="274">
        <f t="shared" si="515"/>
        <v>0</v>
      </c>
      <c r="O1388" s="274">
        <f t="shared" si="515"/>
        <v>0</v>
      </c>
    </row>
    <row r="1389" spans="2:15" s="26" customFormat="1" ht="47.25" hidden="1" x14ac:dyDescent="0.25">
      <c r="B1389" s="189" t="s">
        <v>491</v>
      </c>
      <c r="C1389" s="85" t="s">
        <v>81</v>
      </c>
      <c r="D1389" s="20" t="s">
        <v>12</v>
      </c>
      <c r="E1389" s="102" t="s">
        <v>1545</v>
      </c>
      <c r="F1389" s="2">
        <v>400</v>
      </c>
      <c r="G1389" s="254"/>
      <c r="H1389" s="254"/>
      <c r="I1389" s="254"/>
      <c r="J1389" s="254"/>
      <c r="K1389" s="254"/>
      <c r="L1389" s="254"/>
      <c r="M1389" s="254"/>
      <c r="N1389" s="254"/>
      <c r="O1389" s="254"/>
    </row>
    <row r="1390" spans="2:15" s="26" customFormat="1" ht="47.25" hidden="1" x14ac:dyDescent="0.25">
      <c r="B1390" s="189" t="s">
        <v>1546</v>
      </c>
      <c r="C1390" s="85" t="s">
        <v>81</v>
      </c>
      <c r="D1390" s="20" t="s">
        <v>12</v>
      </c>
      <c r="E1390" s="102" t="s">
        <v>1547</v>
      </c>
      <c r="F1390" s="2">
        <v>400</v>
      </c>
      <c r="G1390" s="254"/>
      <c r="H1390" s="254"/>
      <c r="I1390" s="254"/>
      <c r="J1390" s="254"/>
      <c r="K1390" s="254"/>
      <c r="L1390" s="254"/>
      <c r="M1390" s="254"/>
      <c r="N1390" s="254"/>
      <c r="O1390" s="254"/>
    </row>
    <row r="1391" spans="2:15" s="26" customFormat="1" ht="47.25" hidden="1" x14ac:dyDescent="0.25">
      <c r="B1391" s="189" t="s">
        <v>1548</v>
      </c>
      <c r="C1391" s="85" t="s">
        <v>81</v>
      </c>
      <c r="D1391" s="20" t="s">
        <v>12</v>
      </c>
      <c r="E1391" s="102" t="s">
        <v>1549</v>
      </c>
      <c r="F1391" s="2">
        <v>400</v>
      </c>
      <c r="G1391" s="254"/>
      <c r="H1391" s="254"/>
      <c r="I1391" s="254"/>
      <c r="J1391" s="254"/>
      <c r="K1391" s="254"/>
      <c r="L1391" s="254"/>
      <c r="M1391" s="254"/>
      <c r="N1391" s="254"/>
      <c r="O1391" s="254"/>
    </row>
    <row r="1392" spans="2:15" s="26" customFormat="1" ht="15.75" x14ac:dyDescent="0.25">
      <c r="B1392" s="189" t="s">
        <v>1515</v>
      </c>
      <c r="C1392" s="85" t="s">
        <v>81</v>
      </c>
      <c r="D1392" s="20" t="s">
        <v>12</v>
      </c>
      <c r="E1392" s="102" t="s">
        <v>2169</v>
      </c>
      <c r="F1392" s="2"/>
      <c r="G1392" s="254">
        <f>G1393+G1394</f>
        <v>0</v>
      </c>
      <c r="H1392" s="254">
        <f t="shared" ref="H1392:O1392" si="516">H1393+H1394</f>
        <v>348175</v>
      </c>
      <c r="I1392" s="254">
        <f t="shared" si="516"/>
        <v>348175</v>
      </c>
      <c r="J1392" s="254">
        <f t="shared" si="516"/>
        <v>0</v>
      </c>
      <c r="K1392" s="254">
        <f t="shared" si="516"/>
        <v>57507</v>
      </c>
      <c r="L1392" s="254">
        <f t="shared" si="516"/>
        <v>57507</v>
      </c>
      <c r="M1392" s="254">
        <f t="shared" si="516"/>
        <v>0</v>
      </c>
      <c r="N1392" s="254">
        <f t="shared" si="516"/>
        <v>38346</v>
      </c>
      <c r="O1392" s="254">
        <f t="shared" si="516"/>
        <v>38346</v>
      </c>
    </row>
    <row r="1393" spans="2:15" s="26" customFormat="1" ht="47.25" x14ac:dyDescent="0.25">
      <c r="B1393" s="189" t="s">
        <v>1359</v>
      </c>
      <c r="C1393" s="85" t="s">
        <v>81</v>
      </c>
      <c r="D1393" s="20" t="s">
        <v>12</v>
      </c>
      <c r="E1393" s="102" t="s">
        <v>2170</v>
      </c>
      <c r="F1393" s="2">
        <v>600</v>
      </c>
      <c r="G1393" s="254"/>
      <c r="H1393" s="254">
        <v>267447</v>
      </c>
      <c r="I1393" s="254">
        <f>G1393+H1393</f>
        <v>267447</v>
      </c>
      <c r="J1393" s="254"/>
      <c r="K1393" s="254"/>
      <c r="L1393" s="254"/>
      <c r="M1393" s="254"/>
      <c r="N1393" s="254"/>
      <c r="O1393" s="254"/>
    </row>
    <row r="1394" spans="2:15" s="26" customFormat="1" ht="47.25" x14ac:dyDescent="0.25">
      <c r="B1394" s="189" t="s">
        <v>491</v>
      </c>
      <c r="C1394" s="85" t="s">
        <v>81</v>
      </c>
      <c r="D1394" s="20" t="s">
        <v>12</v>
      </c>
      <c r="E1394" s="102" t="s">
        <v>2171</v>
      </c>
      <c r="F1394" s="2">
        <v>400</v>
      </c>
      <c r="G1394" s="254"/>
      <c r="H1394" s="254">
        <v>80728</v>
      </c>
      <c r="I1394" s="254">
        <f>G1394+H1394</f>
        <v>80728</v>
      </c>
      <c r="J1394" s="254"/>
      <c r="K1394" s="254">
        <v>57507</v>
      </c>
      <c r="L1394" s="254">
        <f>J1394+K1394</f>
        <v>57507</v>
      </c>
      <c r="M1394" s="254"/>
      <c r="N1394" s="254">
        <v>38346</v>
      </c>
      <c r="O1394" s="254">
        <f>M1394+N1394</f>
        <v>38346</v>
      </c>
    </row>
    <row r="1395" spans="2:15" s="26" customFormat="1" ht="15.75" x14ac:dyDescent="0.25">
      <c r="B1395" s="206" t="s">
        <v>1550</v>
      </c>
      <c r="C1395" s="42" t="s">
        <v>81</v>
      </c>
      <c r="D1395" s="3" t="s">
        <v>12</v>
      </c>
      <c r="E1395" s="102" t="s">
        <v>1551</v>
      </c>
      <c r="F1395" s="6"/>
      <c r="G1395" s="254">
        <f t="shared" ref="G1395:O1396" si="517">G1396</f>
        <v>21648</v>
      </c>
      <c r="H1395" s="254">
        <f t="shared" si="517"/>
        <v>0</v>
      </c>
      <c r="I1395" s="254">
        <f t="shared" si="517"/>
        <v>21648</v>
      </c>
      <c r="J1395" s="254">
        <f t="shared" si="517"/>
        <v>21648</v>
      </c>
      <c r="K1395" s="254">
        <f t="shared" si="517"/>
        <v>0</v>
      </c>
      <c r="L1395" s="254">
        <f t="shared" si="517"/>
        <v>21648</v>
      </c>
      <c r="M1395" s="254">
        <f t="shared" si="517"/>
        <v>21648</v>
      </c>
      <c r="N1395" s="254">
        <f t="shared" si="517"/>
        <v>0</v>
      </c>
      <c r="O1395" s="254">
        <f t="shared" si="517"/>
        <v>21648</v>
      </c>
    </row>
    <row r="1396" spans="2:15" s="27" customFormat="1" ht="35.25" customHeight="1" x14ac:dyDescent="0.25">
      <c r="B1396" s="310" t="s">
        <v>1537</v>
      </c>
      <c r="C1396" s="42" t="s">
        <v>81</v>
      </c>
      <c r="D1396" s="3" t="s">
        <v>12</v>
      </c>
      <c r="E1396" s="102" t="s">
        <v>1552</v>
      </c>
      <c r="F1396" s="6"/>
      <c r="G1396" s="254">
        <f t="shared" si="517"/>
        <v>21648</v>
      </c>
      <c r="H1396" s="254">
        <f t="shared" si="517"/>
        <v>0</v>
      </c>
      <c r="I1396" s="254">
        <f t="shared" si="517"/>
        <v>21648</v>
      </c>
      <c r="J1396" s="254">
        <f t="shared" si="517"/>
        <v>21648</v>
      </c>
      <c r="K1396" s="254">
        <f t="shared" si="517"/>
        <v>0</v>
      </c>
      <c r="L1396" s="254">
        <f t="shared" si="517"/>
        <v>21648</v>
      </c>
      <c r="M1396" s="254">
        <f t="shared" si="517"/>
        <v>21648</v>
      </c>
      <c r="N1396" s="254">
        <f t="shared" si="517"/>
        <v>0</v>
      </c>
      <c r="O1396" s="254">
        <f t="shared" si="517"/>
        <v>21648</v>
      </c>
    </row>
    <row r="1397" spans="2:15" s="27" customFormat="1" ht="31.5" x14ac:dyDescent="0.25">
      <c r="B1397" s="189" t="s">
        <v>1539</v>
      </c>
      <c r="C1397" s="42" t="s">
        <v>81</v>
      </c>
      <c r="D1397" s="3" t="s">
        <v>12</v>
      </c>
      <c r="E1397" s="102" t="s">
        <v>1553</v>
      </c>
      <c r="F1397" s="6">
        <v>600</v>
      </c>
      <c r="G1397" s="254">
        <v>21648</v>
      </c>
      <c r="H1397" s="254"/>
      <c r="I1397" s="254">
        <f>G1397+H1397</f>
        <v>21648</v>
      </c>
      <c r="J1397" s="254">
        <v>21648</v>
      </c>
      <c r="K1397" s="254"/>
      <c r="L1397" s="254">
        <f>J1397+K1397</f>
        <v>21648</v>
      </c>
      <c r="M1397" s="254">
        <v>21648</v>
      </c>
      <c r="N1397" s="254"/>
      <c r="O1397" s="254">
        <f>M1397+N1397</f>
        <v>21648</v>
      </c>
    </row>
    <row r="1398" spans="2:15" s="27" customFormat="1" ht="15.75" hidden="1" x14ac:dyDescent="0.25">
      <c r="B1398" s="206" t="s">
        <v>1554</v>
      </c>
      <c r="C1398" s="42" t="s">
        <v>81</v>
      </c>
      <c r="D1398" s="3" t="s">
        <v>12</v>
      </c>
      <c r="E1398" s="102" t="s">
        <v>1555</v>
      </c>
      <c r="F1398" s="6"/>
      <c r="G1398" s="254">
        <f t="shared" ref="G1398:O1398" si="518">G1401+G1399</f>
        <v>0</v>
      </c>
      <c r="H1398" s="254">
        <f t="shared" si="518"/>
        <v>0</v>
      </c>
      <c r="I1398" s="254">
        <f t="shared" si="518"/>
        <v>0</v>
      </c>
      <c r="J1398" s="254">
        <f t="shared" si="518"/>
        <v>0</v>
      </c>
      <c r="K1398" s="254">
        <f t="shared" si="518"/>
        <v>0</v>
      </c>
      <c r="L1398" s="254">
        <f t="shared" si="518"/>
        <v>0</v>
      </c>
      <c r="M1398" s="254">
        <f t="shared" si="518"/>
        <v>0</v>
      </c>
      <c r="N1398" s="254">
        <f t="shared" si="518"/>
        <v>0</v>
      </c>
      <c r="O1398" s="254">
        <f t="shared" si="518"/>
        <v>0</v>
      </c>
    </row>
    <row r="1399" spans="2:15" s="27" customFormat="1" ht="36.75" hidden="1" customHeight="1" x14ac:dyDescent="0.25">
      <c r="B1399" s="189" t="s">
        <v>1556</v>
      </c>
      <c r="C1399" s="42" t="s">
        <v>81</v>
      </c>
      <c r="D1399" s="3" t="s">
        <v>12</v>
      </c>
      <c r="E1399" s="102" t="s">
        <v>1557</v>
      </c>
      <c r="F1399" s="6"/>
      <c r="G1399" s="254">
        <f t="shared" ref="G1399:O1399" si="519">G1400</f>
        <v>0</v>
      </c>
      <c r="H1399" s="254">
        <f t="shared" si="519"/>
        <v>0</v>
      </c>
      <c r="I1399" s="254">
        <f t="shared" si="519"/>
        <v>0</v>
      </c>
      <c r="J1399" s="254">
        <f t="shared" si="519"/>
        <v>0</v>
      </c>
      <c r="K1399" s="254">
        <f t="shared" si="519"/>
        <v>0</v>
      </c>
      <c r="L1399" s="254">
        <f t="shared" si="519"/>
        <v>0</v>
      </c>
      <c r="M1399" s="254">
        <f t="shared" si="519"/>
        <v>0</v>
      </c>
      <c r="N1399" s="254">
        <f t="shared" si="519"/>
        <v>0</v>
      </c>
      <c r="O1399" s="254">
        <f t="shared" si="519"/>
        <v>0</v>
      </c>
    </row>
    <row r="1400" spans="2:15" s="27" customFormat="1" ht="47.25" hidden="1" x14ac:dyDescent="0.25">
      <c r="B1400" s="189" t="s">
        <v>1558</v>
      </c>
      <c r="C1400" s="42" t="s">
        <v>81</v>
      </c>
      <c r="D1400" s="3" t="s">
        <v>12</v>
      </c>
      <c r="E1400" s="102" t="s">
        <v>1559</v>
      </c>
      <c r="F1400" s="7" t="s">
        <v>111</v>
      </c>
      <c r="G1400" s="254"/>
      <c r="H1400" s="254"/>
      <c r="I1400" s="254"/>
      <c r="J1400" s="254"/>
      <c r="K1400" s="254"/>
      <c r="L1400" s="254"/>
      <c r="M1400" s="254"/>
      <c r="N1400" s="254"/>
      <c r="O1400" s="254"/>
    </row>
    <row r="1401" spans="2:15" s="27" customFormat="1" ht="52.5" hidden="1" customHeight="1" x14ac:dyDescent="0.25">
      <c r="B1401" s="318" t="s">
        <v>1560</v>
      </c>
      <c r="C1401" s="42" t="s">
        <v>81</v>
      </c>
      <c r="D1401" s="3" t="s">
        <v>12</v>
      </c>
      <c r="E1401" s="102" t="s">
        <v>1561</v>
      </c>
      <c r="F1401" s="6"/>
      <c r="G1401" s="254">
        <f t="shared" ref="G1401:O1401" si="520">G1402</f>
        <v>0</v>
      </c>
      <c r="H1401" s="254">
        <f t="shared" si="520"/>
        <v>0</v>
      </c>
      <c r="I1401" s="254">
        <f t="shared" si="520"/>
        <v>0</v>
      </c>
      <c r="J1401" s="254">
        <f t="shared" si="520"/>
        <v>0</v>
      </c>
      <c r="K1401" s="254">
        <f t="shared" si="520"/>
        <v>0</v>
      </c>
      <c r="L1401" s="254">
        <f t="shared" si="520"/>
        <v>0</v>
      </c>
      <c r="M1401" s="254">
        <f t="shared" si="520"/>
        <v>0</v>
      </c>
      <c r="N1401" s="254">
        <f t="shared" si="520"/>
        <v>0</v>
      </c>
      <c r="O1401" s="254">
        <f t="shared" si="520"/>
        <v>0</v>
      </c>
    </row>
    <row r="1402" spans="2:15" s="27" customFormat="1" ht="47.25" hidden="1" x14ac:dyDescent="0.25">
      <c r="B1402" s="206" t="s">
        <v>1562</v>
      </c>
      <c r="C1402" s="42" t="s">
        <v>81</v>
      </c>
      <c r="D1402" s="3" t="s">
        <v>12</v>
      </c>
      <c r="E1402" s="102" t="s">
        <v>1563</v>
      </c>
      <c r="F1402" s="28">
        <v>300</v>
      </c>
      <c r="G1402" s="254"/>
      <c r="H1402" s="254"/>
      <c r="I1402" s="254"/>
      <c r="J1402" s="254"/>
      <c r="K1402" s="254"/>
      <c r="L1402" s="254"/>
      <c r="M1402" s="254"/>
      <c r="N1402" s="254"/>
      <c r="O1402" s="254"/>
    </row>
    <row r="1403" spans="2:15" s="27" customFormat="1" ht="15.75" x14ac:dyDescent="0.25">
      <c r="B1403" s="318" t="s">
        <v>1564</v>
      </c>
      <c r="C1403" s="42" t="s">
        <v>81</v>
      </c>
      <c r="D1403" s="3" t="s">
        <v>12</v>
      </c>
      <c r="E1403" s="102" t="s">
        <v>1565</v>
      </c>
      <c r="F1403" s="6"/>
      <c r="G1403" s="254">
        <f t="shared" ref="G1403:O1403" si="521">G1404+G1410</f>
        <v>2907602</v>
      </c>
      <c r="H1403" s="254">
        <f t="shared" si="521"/>
        <v>57363</v>
      </c>
      <c r="I1403" s="254">
        <f t="shared" si="521"/>
        <v>2964965</v>
      </c>
      <c r="J1403" s="254">
        <f t="shared" si="521"/>
        <v>3096771</v>
      </c>
      <c r="K1403" s="254">
        <f t="shared" si="521"/>
        <v>-39487</v>
      </c>
      <c r="L1403" s="254">
        <f t="shared" si="521"/>
        <v>3057284</v>
      </c>
      <c r="M1403" s="254">
        <f t="shared" si="521"/>
        <v>3203221</v>
      </c>
      <c r="N1403" s="254">
        <f t="shared" si="521"/>
        <v>-57419</v>
      </c>
      <c r="O1403" s="254">
        <f t="shared" si="521"/>
        <v>3145802</v>
      </c>
    </row>
    <row r="1404" spans="2:15" s="26" customFormat="1" ht="31.5" x14ac:dyDescent="0.25">
      <c r="B1404" s="206" t="s">
        <v>107</v>
      </c>
      <c r="C1404" s="42" t="s">
        <v>81</v>
      </c>
      <c r="D1404" s="3" t="s">
        <v>12</v>
      </c>
      <c r="E1404" s="102" t="s">
        <v>1566</v>
      </c>
      <c r="F1404" s="6"/>
      <c r="G1404" s="254">
        <f t="shared" ref="G1404:O1404" si="522">G1405</f>
        <v>2907602</v>
      </c>
      <c r="H1404" s="254">
        <f t="shared" si="522"/>
        <v>57363</v>
      </c>
      <c r="I1404" s="254">
        <f t="shared" si="522"/>
        <v>2964965</v>
      </c>
      <c r="J1404" s="254">
        <f t="shared" si="522"/>
        <v>3096771</v>
      </c>
      <c r="K1404" s="254">
        <f t="shared" si="522"/>
        <v>-39487</v>
      </c>
      <c r="L1404" s="254">
        <f t="shared" si="522"/>
        <v>3057284</v>
      </c>
      <c r="M1404" s="254">
        <f t="shared" si="522"/>
        <v>3203221</v>
      </c>
      <c r="N1404" s="254">
        <f t="shared" si="522"/>
        <v>-57419</v>
      </c>
      <c r="O1404" s="254">
        <f t="shared" si="522"/>
        <v>3145802</v>
      </c>
    </row>
    <row r="1405" spans="2:15" s="26" customFormat="1" ht="15.75" x14ac:dyDescent="0.25">
      <c r="B1405" s="206" t="s">
        <v>1567</v>
      </c>
      <c r="C1405" s="42" t="s">
        <v>81</v>
      </c>
      <c r="D1405" s="3" t="s">
        <v>12</v>
      </c>
      <c r="E1405" s="102" t="s">
        <v>1568</v>
      </c>
      <c r="F1405" s="6"/>
      <c r="G1405" s="254">
        <f t="shared" ref="G1405:O1405" si="523">G1406+G1407+G1408+G1409</f>
        <v>2907602</v>
      </c>
      <c r="H1405" s="254">
        <f t="shared" si="523"/>
        <v>57363</v>
      </c>
      <c r="I1405" s="254">
        <f t="shared" si="523"/>
        <v>2964965</v>
      </c>
      <c r="J1405" s="254">
        <f t="shared" si="523"/>
        <v>3096771</v>
      </c>
      <c r="K1405" s="254">
        <f t="shared" si="523"/>
        <v>-39487</v>
      </c>
      <c r="L1405" s="254">
        <f t="shared" si="523"/>
        <v>3057284</v>
      </c>
      <c r="M1405" s="254">
        <f t="shared" si="523"/>
        <v>3203221</v>
      </c>
      <c r="N1405" s="254">
        <f t="shared" si="523"/>
        <v>-57419</v>
      </c>
      <c r="O1405" s="254">
        <f t="shared" si="523"/>
        <v>3145802</v>
      </c>
    </row>
    <row r="1406" spans="2:15" s="26" customFormat="1" ht="63" x14ac:dyDescent="0.25">
      <c r="B1406" s="318" t="s">
        <v>118</v>
      </c>
      <c r="C1406" s="42" t="s">
        <v>81</v>
      </c>
      <c r="D1406" s="3" t="s">
        <v>12</v>
      </c>
      <c r="E1406" s="102" t="s">
        <v>1568</v>
      </c>
      <c r="F1406" s="6">
        <v>100</v>
      </c>
      <c r="G1406" s="254">
        <v>980556</v>
      </c>
      <c r="H1406" s="254">
        <v>19251</v>
      </c>
      <c r="I1406" s="254">
        <f>G1406+H1406</f>
        <v>999807</v>
      </c>
      <c r="J1406" s="254">
        <v>1046387</v>
      </c>
      <c r="K1406" s="254">
        <v>-16131</v>
      </c>
      <c r="L1406" s="254">
        <f>J1406+K1406</f>
        <v>1030256</v>
      </c>
      <c r="M1406" s="254">
        <v>1086175</v>
      </c>
      <c r="N1406" s="254">
        <v>-21975</v>
      </c>
      <c r="O1406" s="254">
        <f>M1406+N1406</f>
        <v>1064200</v>
      </c>
    </row>
    <row r="1407" spans="2:15" s="26" customFormat="1" ht="31.5" x14ac:dyDescent="0.25">
      <c r="B1407" s="206" t="s">
        <v>191</v>
      </c>
      <c r="C1407" s="42" t="s">
        <v>81</v>
      </c>
      <c r="D1407" s="3" t="s">
        <v>12</v>
      </c>
      <c r="E1407" s="102" t="s">
        <v>1568</v>
      </c>
      <c r="F1407" s="28">
        <v>200</v>
      </c>
      <c r="G1407" s="254">
        <v>185248</v>
      </c>
      <c r="H1407" s="254"/>
      <c r="I1407" s="254">
        <f>G1407+H1407</f>
        <v>185248</v>
      </c>
      <c r="J1407" s="254">
        <v>185248</v>
      </c>
      <c r="K1407" s="254"/>
      <c r="L1407" s="254">
        <f>J1407+K1407</f>
        <v>185248</v>
      </c>
      <c r="M1407" s="254">
        <v>185248</v>
      </c>
      <c r="N1407" s="254"/>
      <c r="O1407" s="254">
        <f>M1407+N1407</f>
        <v>185248</v>
      </c>
    </row>
    <row r="1408" spans="2:15" s="26" customFormat="1" ht="47.25" x14ac:dyDescent="0.25">
      <c r="B1408" s="206" t="s">
        <v>109</v>
      </c>
      <c r="C1408" s="42" t="s">
        <v>81</v>
      </c>
      <c r="D1408" s="3" t="s">
        <v>12</v>
      </c>
      <c r="E1408" s="102" t="s">
        <v>1568</v>
      </c>
      <c r="F1408" s="6">
        <v>600</v>
      </c>
      <c r="G1408" s="254">
        <v>1720946</v>
      </c>
      <c r="H1408" s="254">
        <v>38112</v>
      </c>
      <c r="I1408" s="254">
        <f>G1408+H1408</f>
        <v>1759058</v>
      </c>
      <c r="J1408" s="254">
        <v>1845466</v>
      </c>
      <c r="K1408" s="254">
        <v>-23356</v>
      </c>
      <c r="L1408" s="254">
        <f>J1408+K1408</f>
        <v>1822110</v>
      </c>
      <c r="M1408" s="254">
        <v>1912128</v>
      </c>
      <c r="N1408" s="254">
        <v>-35444</v>
      </c>
      <c r="O1408" s="254">
        <f>M1408+N1408</f>
        <v>1876684</v>
      </c>
    </row>
    <row r="1409" spans="2:15" s="26" customFormat="1" ht="31.5" x14ac:dyDescent="0.25">
      <c r="B1409" s="189" t="s">
        <v>192</v>
      </c>
      <c r="C1409" s="42" t="s">
        <v>81</v>
      </c>
      <c r="D1409" s="3" t="s">
        <v>12</v>
      </c>
      <c r="E1409" s="102" t="s">
        <v>1568</v>
      </c>
      <c r="F1409" s="6">
        <v>800</v>
      </c>
      <c r="G1409" s="254">
        <v>20852</v>
      </c>
      <c r="H1409" s="254"/>
      <c r="I1409" s="254">
        <f>G1409+H1409</f>
        <v>20852</v>
      </c>
      <c r="J1409" s="254">
        <v>19670</v>
      </c>
      <c r="K1409" s="254"/>
      <c r="L1409" s="254">
        <f>J1409+K1409</f>
        <v>19670</v>
      </c>
      <c r="M1409" s="254">
        <v>19670</v>
      </c>
      <c r="N1409" s="254"/>
      <c r="O1409" s="254">
        <f>M1409+N1409</f>
        <v>19670</v>
      </c>
    </row>
    <row r="1410" spans="2:15" s="26" customFormat="1" ht="31.5" hidden="1" x14ac:dyDescent="0.25">
      <c r="B1410" s="189" t="s">
        <v>1569</v>
      </c>
      <c r="C1410" s="195" t="s">
        <v>81</v>
      </c>
      <c r="D1410" s="196" t="s">
        <v>12</v>
      </c>
      <c r="E1410" s="197" t="s">
        <v>1570</v>
      </c>
      <c r="F1410" s="198"/>
      <c r="G1410" s="254">
        <f t="shared" ref="G1410:O1410" si="524">G1411+G1412</f>
        <v>0</v>
      </c>
      <c r="H1410" s="254">
        <f t="shared" si="524"/>
        <v>0</v>
      </c>
      <c r="I1410" s="254">
        <f t="shared" si="524"/>
        <v>0</v>
      </c>
      <c r="J1410" s="254">
        <f t="shared" si="524"/>
        <v>0</v>
      </c>
      <c r="K1410" s="254">
        <f t="shared" si="524"/>
        <v>0</v>
      </c>
      <c r="L1410" s="254">
        <f t="shared" si="524"/>
        <v>0</v>
      </c>
      <c r="M1410" s="254">
        <f t="shared" si="524"/>
        <v>0</v>
      </c>
      <c r="N1410" s="254">
        <f t="shared" si="524"/>
        <v>0</v>
      </c>
      <c r="O1410" s="254">
        <f t="shared" si="524"/>
        <v>0</v>
      </c>
    </row>
    <row r="1411" spans="2:15" s="26" customFormat="1" ht="110.25" hidden="1" x14ac:dyDescent="0.25">
      <c r="B1411" s="189" t="s">
        <v>1571</v>
      </c>
      <c r="C1411" s="195" t="s">
        <v>81</v>
      </c>
      <c r="D1411" s="196" t="s">
        <v>12</v>
      </c>
      <c r="E1411" s="197" t="s">
        <v>1572</v>
      </c>
      <c r="F1411" s="199">
        <v>200</v>
      </c>
      <c r="G1411" s="254"/>
      <c r="H1411" s="254"/>
      <c r="I1411" s="254"/>
      <c r="J1411" s="254"/>
      <c r="K1411" s="254"/>
      <c r="L1411" s="254"/>
      <c r="M1411" s="254"/>
      <c r="N1411" s="254"/>
      <c r="O1411" s="254"/>
    </row>
    <row r="1412" spans="2:15" s="26" customFormat="1" ht="110.25" hidden="1" x14ac:dyDescent="0.25">
      <c r="B1412" s="189" t="s">
        <v>1573</v>
      </c>
      <c r="C1412" s="195" t="s">
        <v>81</v>
      </c>
      <c r="D1412" s="196" t="s">
        <v>12</v>
      </c>
      <c r="E1412" s="197" t="s">
        <v>1572</v>
      </c>
      <c r="F1412" s="199">
        <v>600</v>
      </c>
      <c r="G1412" s="254"/>
      <c r="H1412" s="254"/>
      <c r="I1412" s="254"/>
      <c r="J1412" s="254"/>
      <c r="K1412" s="254"/>
      <c r="L1412" s="254"/>
      <c r="M1412" s="254"/>
      <c r="N1412" s="254"/>
      <c r="O1412" s="254"/>
    </row>
    <row r="1413" spans="2:15" s="26" customFormat="1" ht="31.5" x14ac:dyDescent="0.25">
      <c r="B1413" s="189" t="s">
        <v>1307</v>
      </c>
      <c r="C1413" s="42" t="s">
        <v>81</v>
      </c>
      <c r="D1413" s="3" t="s">
        <v>12</v>
      </c>
      <c r="E1413" s="117" t="s">
        <v>39</v>
      </c>
      <c r="F1413" s="6"/>
      <c r="G1413" s="254">
        <f t="shared" ref="G1413:K1414" si="525">G1414</f>
        <v>1861</v>
      </c>
      <c r="H1413" s="254">
        <f t="shared" si="525"/>
        <v>0</v>
      </c>
      <c r="I1413" s="254">
        <f t="shared" si="525"/>
        <v>1861</v>
      </c>
      <c r="J1413" s="254">
        <f t="shared" si="525"/>
        <v>0</v>
      </c>
      <c r="K1413" s="254">
        <f t="shared" si="525"/>
        <v>0</v>
      </c>
      <c r="L1413" s="254"/>
      <c r="M1413" s="254"/>
      <c r="N1413" s="254"/>
      <c r="O1413" s="254"/>
    </row>
    <row r="1414" spans="2:15" s="26" customFormat="1" ht="18.75" customHeight="1" x14ac:dyDescent="0.25">
      <c r="B1414" s="189" t="s">
        <v>1574</v>
      </c>
      <c r="C1414" s="42" t="s">
        <v>81</v>
      </c>
      <c r="D1414" s="3" t="s">
        <v>12</v>
      </c>
      <c r="E1414" s="117" t="s">
        <v>279</v>
      </c>
      <c r="F1414" s="6"/>
      <c r="G1414" s="254">
        <f t="shared" si="525"/>
        <v>1861</v>
      </c>
      <c r="H1414" s="254">
        <f t="shared" si="525"/>
        <v>0</v>
      </c>
      <c r="I1414" s="254">
        <f t="shared" si="525"/>
        <v>1861</v>
      </c>
      <c r="J1414" s="254">
        <f t="shared" si="525"/>
        <v>0</v>
      </c>
      <c r="K1414" s="254">
        <f t="shared" si="525"/>
        <v>0</v>
      </c>
      <c r="L1414" s="254"/>
      <c r="M1414" s="254"/>
      <c r="N1414" s="254"/>
      <c r="O1414" s="254"/>
    </row>
    <row r="1415" spans="2:15" s="26" customFormat="1" ht="86.25" customHeight="1" x14ac:dyDescent="0.25">
      <c r="B1415" s="287" t="s">
        <v>1575</v>
      </c>
      <c r="C1415" s="42" t="s">
        <v>81</v>
      </c>
      <c r="D1415" s="3" t="s">
        <v>12</v>
      </c>
      <c r="E1415" s="117" t="s">
        <v>280</v>
      </c>
      <c r="F1415" s="6"/>
      <c r="G1415" s="254">
        <f>G1417+G1416+G1418</f>
        <v>1861</v>
      </c>
      <c r="H1415" s="254">
        <f>H1417+H1416+H1418</f>
        <v>0</v>
      </c>
      <c r="I1415" s="254">
        <f>I1417+I1416+I1418</f>
        <v>1861</v>
      </c>
      <c r="J1415" s="254">
        <f>J1417+J1416+J1418</f>
        <v>0</v>
      </c>
      <c r="K1415" s="254">
        <f>K1417+K1416+K1418</f>
        <v>0</v>
      </c>
      <c r="L1415" s="254"/>
      <c r="M1415" s="254"/>
      <c r="N1415" s="254"/>
      <c r="O1415" s="254"/>
    </row>
    <row r="1416" spans="2:15" s="26" customFormat="1" ht="15.75" hidden="1" x14ac:dyDescent="0.25">
      <c r="B1416" s="191"/>
      <c r="C1416" s="42"/>
      <c r="D1416" s="3"/>
      <c r="E1416" s="117"/>
      <c r="F1416" s="7"/>
      <c r="G1416" s="254"/>
      <c r="H1416" s="254"/>
      <c r="I1416" s="254"/>
      <c r="J1416" s="254"/>
      <c r="K1416" s="254"/>
      <c r="L1416" s="254"/>
      <c r="M1416" s="254"/>
      <c r="N1416" s="254"/>
      <c r="O1416" s="254"/>
    </row>
    <row r="1417" spans="2:15" s="26" customFormat="1" ht="70.5" customHeight="1" x14ac:dyDescent="0.25">
      <c r="B1417" s="189" t="s">
        <v>2123</v>
      </c>
      <c r="C1417" s="42" t="s">
        <v>81</v>
      </c>
      <c r="D1417" s="3" t="s">
        <v>12</v>
      </c>
      <c r="E1417" s="117" t="s">
        <v>283</v>
      </c>
      <c r="F1417" s="7" t="s">
        <v>30</v>
      </c>
      <c r="G1417" s="254">
        <v>300</v>
      </c>
      <c r="H1417" s="254"/>
      <c r="I1417" s="254">
        <f>G1417+H1417</f>
        <v>300</v>
      </c>
      <c r="J1417" s="254">
        <v>0</v>
      </c>
      <c r="K1417" s="254"/>
      <c r="L1417" s="254"/>
      <c r="M1417" s="254"/>
      <c r="N1417" s="254"/>
      <c r="O1417" s="254"/>
    </row>
    <row r="1418" spans="2:15" s="26" customFormat="1" ht="68.25" customHeight="1" thickBot="1" x14ac:dyDescent="0.3">
      <c r="B1418" s="189" t="s">
        <v>2122</v>
      </c>
      <c r="C1418" s="42" t="s">
        <v>81</v>
      </c>
      <c r="D1418" s="3" t="s">
        <v>12</v>
      </c>
      <c r="E1418" s="117" t="s">
        <v>283</v>
      </c>
      <c r="F1418" s="7" t="s">
        <v>111</v>
      </c>
      <c r="G1418" s="254">
        <v>1561</v>
      </c>
      <c r="H1418" s="254"/>
      <c r="I1418" s="254">
        <f>G1418+H1418</f>
        <v>1561</v>
      </c>
      <c r="J1418" s="254">
        <v>0</v>
      </c>
      <c r="K1418" s="254"/>
      <c r="L1418" s="254"/>
      <c r="M1418" s="254"/>
      <c r="N1418" s="254"/>
      <c r="O1418" s="254"/>
    </row>
    <row r="1419" spans="2:15" s="26" customFormat="1" ht="33.75" hidden="1" customHeight="1" x14ac:dyDescent="0.25">
      <c r="B1419" s="189" t="s">
        <v>329</v>
      </c>
      <c r="C1419" s="42" t="s">
        <v>81</v>
      </c>
      <c r="D1419" s="3" t="s">
        <v>12</v>
      </c>
      <c r="E1419" s="101">
        <v>11</v>
      </c>
      <c r="F1419" s="2"/>
      <c r="G1419" s="264">
        <f t="shared" ref="G1419:O1421" si="526">G1420</f>
        <v>0</v>
      </c>
      <c r="H1419" s="264">
        <f t="shared" si="526"/>
        <v>0</v>
      </c>
      <c r="I1419" s="264">
        <f t="shared" si="526"/>
        <v>0</v>
      </c>
      <c r="J1419" s="264">
        <f t="shared" si="526"/>
        <v>0</v>
      </c>
      <c r="K1419" s="264">
        <f t="shared" si="526"/>
        <v>0</v>
      </c>
      <c r="L1419" s="264">
        <f t="shared" si="526"/>
        <v>0</v>
      </c>
      <c r="M1419" s="264">
        <f t="shared" si="526"/>
        <v>0</v>
      </c>
      <c r="N1419" s="264">
        <f t="shared" si="526"/>
        <v>0</v>
      </c>
      <c r="O1419" s="264">
        <f t="shared" si="526"/>
        <v>0</v>
      </c>
    </row>
    <row r="1420" spans="2:15" s="26" customFormat="1" ht="16.5" hidden="1" thickBot="1" x14ac:dyDescent="0.3">
      <c r="B1420" s="189" t="s">
        <v>476</v>
      </c>
      <c r="C1420" s="42" t="s">
        <v>81</v>
      </c>
      <c r="D1420" s="3" t="s">
        <v>12</v>
      </c>
      <c r="E1420" s="107" t="s">
        <v>477</v>
      </c>
      <c r="F1420" s="2"/>
      <c r="G1420" s="264">
        <f t="shared" si="526"/>
        <v>0</v>
      </c>
      <c r="H1420" s="264">
        <f t="shared" si="526"/>
        <v>0</v>
      </c>
      <c r="I1420" s="264">
        <f t="shared" si="526"/>
        <v>0</v>
      </c>
      <c r="J1420" s="264">
        <f t="shared" si="526"/>
        <v>0</v>
      </c>
      <c r="K1420" s="264">
        <f t="shared" si="526"/>
        <v>0</v>
      </c>
      <c r="L1420" s="264">
        <f t="shared" si="526"/>
        <v>0</v>
      </c>
      <c r="M1420" s="264">
        <f t="shared" si="526"/>
        <v>0</v>
      </c>
      <c r="N1420" s="264">
        <f t="shared" si="526"/>
        <v>0</v>
      </c>
      <c r="O1420" s="264">
        <f t="shared" si="526"/>
        <v>0</v>
      </c>
    </row>
    <row r="1421" spans="2:15" s="26" customFormat="1" ht="32.25" hidden="1" thickBot="1" x14ac:dyDescent="0.3">
      <c r="B1421" s="189" t="s">
        <v>911</v>
      </c>
      <c r="C1421" s="42" t="s">
        <v>81</v>
      </c>
      <c r="D1421" s="3" t="s">
        <v>12</v>
      </c>
      <c r="E1421" s="107" t="s">
        <v>912</v>
      </c>
      <c r="F1421" s="103"/>
      <c r="G1421" s="264">
        <f t="shared" si="526"/>
        <v>0</v>
      </c>
      <c r="H1421" s="264">
        <f t="shared" si="526"/>
        <v>0</v>
      </c>
      <c r="I1421" s="264">
        <f t="shared" si="526"/>
        <v>0</v>
      </c>
      <c r="J1421" s="264">
        <f t="shared" si="526"/>
        <v>0</v>
      </c>
      <c r="K1421" s="264">
        <f t="shared" si="526"/>
        <v>0</v>
      </c>
      <c r="L1421" s="264">
        <f t="shared" si="526"/>
        <v>0</v>
      </c>
      <c r="M1421" s="264">
        <f t="shared" si="526"/>
        <v>0</v>
      </c>
      <c r="N1421" s="264">
        <f t="shared" si="526"/>
        <v>0</v>
      </c>
      <c r="O1421" s="264">
        <f t="shared" si="526"/>
        <v>0</v>
      </c>
    </row>
    <row r="1422" spans="2:15" s="26" customFormat="1" ht="69" hidden="1" customHeight="1" thickBot="1" x14ac:dyDescent="0.3">
      <c r="B1422" s="189" t="s">
        <v>1130</v>
      </c>
      <c r="C1422" s="42" t="s">
        <v>81</v>
      </c>
      <c r="D1422" s="3" t="s">
        <v>12</v>
      </c>
      <c r="E1422" s="29" t="s">
        <v>916</v>
      </c>
      <c r="F1422" s="2">
        <v>400</v>
      </c>
      <c r="G1422" s="254"/>
      <c r="H1422" s="254"/>
      <c r="I1422" s="254"/>
      <c r="J1422" s="254"/>
      <c r="K1422" s="254"/>
      <c r="L1422" s="254"/>
      <c r="M1422" s="254"/>
      <c r="N1422" s="254"/>
      <c r="O1422" s="254"/>
    </row>
    <row r="1423" spans="2:15" s="26" customFormat="1" ht="16.5" hidden="1" thickBot="1" x14ac:dyDescent="0.3">
      <c r="B1423" s="189" t="s">
        <v>11</v>
      </c>
      <c r="C1423" s="42" t="s">
        <v>81</v>
      </c>
      <c r="D1423" s="3" t="s">
        <v>12</v>
      </c>
      <c r="E1423" s="117" t="s">
        <v>189</v>
      </c>
      <c r="F1423" s="6"/>
      <c r="G1423" s="254">
        <f t="shared" ref="G1423:O1423" si="527">G1424</f>
        <v>0</v>
      </c>
      <c r="H1423" s="254">
        <f t="shared" si="527"/>
        <v>0</v>
      </c>
      <c r="I1423" s="254">
        <f t="shared" si="527"/>
        <v>0</v>
      </c>
      <c r="J1423" s="254">
        <f t="shared" si="527"/>
        <v>0</v>
      </c>
      <c r="K1423" s="254">
        <f t="shared" si="527"/>
        <v>0</v>
      </c>
      <c r="L1423" s="254">
        <f t="shared" si="527"/>
        <v>0</v>
      </c>
      <c r="M1423" s="254">
        <f t="shared" si="527"/>
        <v>0</v>
      </c>
      <c r="N1423" s="254">
        <f t="shared" si="527"/>
        <v>0</v>
      </c>
      <c r="O1423" s="254">
        <f t="shared" si="527"/>
        <v>0</v>
      </c>
    </row>
    <row r="1424" spans="2:15" s="26" customFormat="1" ht="16.5" hidden="1" thickBot="1" x14ac:dyDescent="0.3">
      <c r="B1424" s="189" t="s">
        <v>15</v>
      </c>
      <c r="C1424" s="42" t="s">
        <v>81</v>
      </c>
      <c r="D1424" s="3" t="s">
        <v>12</v>
      </c>
      <c r="E1424" s="117" t="s">
        <v>23</v>
      </c>
      <c r="F1424" s="6"/>
      <c r="G1424" s="254">
        <f t="shared" ref="G1424:O1424" si="528">G1425+G1426</f>
        <v>0</v>
      </c>
      <c r="H1424" s="254">
        <f t="shared" si="528"/>
        <v>0</v>
      </c>
      <c r="I1424" s="254">
        <f t="shared" si="528"/>
        <v>0</v>
      </c>
      <c r="J1424" s="254">
        <f t="shared" si="528"/>
        <v>0</v>
      </c>
      <c r="K1424" s="254">
        <f t="shared" si="528"/>
        <v>0</v>
      </c>
      <c r="L1424" s="254">
        <f t="shared" si="528"/>
        <v>0</v>
      </c>
      <c r="M1424" s="254">
        <f t="shared" si="528"/>
        <v>0</v>
      </c>
      <c r="N1424" s="254">
        <f t="shared" si="528"/>
        <v>0</v>
      </c>
      <c r="O1424" s="254">
        <f t="shared" si="528"/>
        <v>0</v>
      </c>
    </row>
    <row r="1425" spans="2:15" s="26" customFormat="1" ht="32.25" hidden="1" thickBot="1" x14ac:dyDescent="0.3">
      <c r="B1425" s="189" t="s">
        <v>867</v>
      </c>
      <c r="C1425" s="42" t="s">
        <v>81</v>
      </c>
      <c r="D1425" s="3" t="s">
        <v>12</v>
      </c>
      <c r="E1425" s="117" t="s">
        <v>29</v>
      </c>
      <c r="F1425" s="7" t="s">
        <v>1197</v>
      </c>
      <c r="G1425" s="254"/>
      <c r="H1425" s="254"/>
      <c r="I1425" s="254"/>
      <c r="J1425" s="254"/>
      <c r="K1425" s="254"/>
      <c r="L1425" s="254"/>
      <c r="M1425" s="254"/>
      <c r="N1425" s="254"/>
      <c r="O1425" s="254"/>
    </row>
    <row r="1426" spans="2:15" s="26" customFormat="1" ht="50.25" hidden="1" thickBot="1" x14ac:dyDescent="0.3">
      <c r="B1426" s="194" t="s">
        <v>123</v>
      </c>
      <c r="C1426" s="42" t="s">
        <v>81</v>
      </c>
      <c r="D1426" s="3" t="s">
        <v>12</v>
      </c>
      <c r="E1426" s="117" t="s">
        <v>124</v>
      </c>
      <c r="F1426" s="7" t="s">
        <v>47</v>
      </c>
      <c r="G1426" s="254"/>
      <c r="H1426" s="254"/>
      <c r="I1426" s="254"/>
      <c r="J1426" s="254"/>
      <c r="K1426" s="254"/>
      <c r="L1426" s="254"/>
      <c r="M1426" s="254"/>
      <c r="N1426" s="254"/>
      <c r="O1426" s="254"/>
    </row>
    <row r="1427" spans="2:15" s="26" customFormat="1" ht="16.5" thickBot="1" x14ac:dyDescent="0.3">
      <c r="B1427" s="302" t="s">
        <v>1576</v>
      </c>
      <c r="C1427" s="13" t="s">
        <v>221</v>
      </c>
      <c r="D1427" s="15" t="s">
        <v>10</v>
      </c>
      <c r="E1427" s="30"/>
      <c r="F1427" s="30"/>
      <c r="G1427" s="251">
        <f t="shared" ref="G1427:O1427" si="529">G1428</f>
        <v>795643</v>
      </c>
      <c r="H1427" s="251">
        <f t="shared" si="529"/>
        <v>7197</v>
      </c>
      <c r="I1427" s="251">
        <f t="shared" si="529"/>
        <v>802840</v>
      </c>
      <c r="J1427" s="251">
        <f t="shared" si="529"/>
        <v>589192</v>
      </c>
      <c r="K1427" s="251">
        <f t="shared" si="529"/>
        <v>102553</v>
      </c>
      <c r="L1427" s="251">
        <f t="shared" si="529"/>
        <v>691745</v>
      </c>
      <c r="M1427" s="251">
        <f t="shared" si="529"/>
        <v>590130</v>
      </c>
      <c r="N1427" s="251">
        <f t="shared" si="529"/>
        <v>102429</v>
      </c>
      <c r="O1427" s="251">
        <f t="shared" si="529"/>
        <v>692559</v>
      </c>
    </row>
    <row r="1428" spans="2:15" s="26" customFormat="1" ht="31.5" x14ac:dyDescent="0.25">
      <c r="B1428" s="206" t="s">
        <v>1577</v>
      </c>
      <c r="C1428" s="42" t="s">
        <v>81</v>
      </c>
      <c r="D1428" s="3" t="s">
        <v>13</v>
      </c>
      <c r="E1428" s="102" t="s">
        <v>22</v>
      </c>
      <c r="F1428" s="6"/>
      <c r="G1428" s="254">
        <f t="shared" ref="G1428:O1428" si="530">G1434+G1445++G1459+G1442+G1429+G1437</f>
        <v>795643</v>
      </c>
      <c r="H1428" s="254">
        <f t="shared" si="530"/>
        <v>7197</v>
      </c>
      <c r="I1428" s="254">
        <f t="shared" si="530"/>
        <v>802840</v>
      </c>
      <c r="J1428" s="254">
        <f t="shared" si="530"/>
        <v>589192</v>
      </c>
      <c r="K1428" s="254">
        <f t="shared" si="530"/>
        <v>102553</v>
      </c>
      <c r="L1428" s="254">
        <f t="shared" si="530"/>
        <v>691745</v>
      </c>
      <c r="M1428" s="254">
        <f t="shared" si="530"/>
        <v>590130</v>
      </c>
      <c r="N1428" s="254">
        <f t="shared" si="530"/>
        <v>102429</v>
      </c>
      <c r="O1428" s="254">
        <f t="shared" si="530"/>
        <v>692559</v>
      </c>
    </row>
    <row r="1429" spans="2:15" s="26" customFormat="1" ht="15.75" x14ac:dyDescent="0.25">
      <c r="B1429" s="206" t="s">
        <v>1470</v>
      </c>
      <c r="C1429" s="85" t="s">
        <v>81</v>
      </c>
      <c r="D1429" s="3" t="s">
        <v>13</v>
      </c>
      <c r="E1429" s="122" t="s">
        <v>1471</v>
      </c>
      <c r="F1429" s="2"/>
      <c r="G1429" s="274">
        <f t="shared" ref="G1429:O1429" si="531">G1430+G1432</f>
        <v>142090</v>
      </c>
      <c r="H1429" s="274">
        <f t="shared" si="531"/>
        <v>0</v>
      </c>
      <c r="I1429" s="274">
        <f t="shared" si="531"/>
        <v>142090</v>
      </c>
      <c r="J1429" s="274">
        <f t="shared" si="531"/>
        <v>0</v>
      </c>
      <c r="K1429" s="274">
        <f t="shared" si="531"/>
        <v>45881</v>
      </c>
      <c r="L1429" s="274">
        <f t="shared" si="531"/>
        <v>45881</v>
      </c>
      <c r="M1429" s="274">
        <f t="shared" si="531"/>
        <v>0</v>
      </c>
      <c r="N1429" s="274">
        <f t="shared" si="531"/>
        <v>45881</v>
      </c>
      <c r="O1429" s="274">
        <f t="shared" si="531"/>
        <v>45881</v>
      </c>
    </row>
    <row r="1430" spans="2:15" s="26" customFormat="1" ht="15.75" hidden="1" x14ac:dyDescent="0.25">
      <c r="B1430" s="206" t="s">
        <v>1506</v>
      </c>
      <c r="C1430" s="85" t="s">
        <v>81</v>
      </c>
      <c r="D1430" s="3" t="s">
        <v>13</v>
      </c>
      <c r="E1430" s="122" t="s">
        <v>1578</v>
      </c>
      <c r="F1430" s="2"/>
      <c r="G1430" s="274">
        <f t="shared" ref="G1430:O1430" si="532">G1431</f>
        <v>0</v>
      </c>
      <c r="H1430" s="274">
        <f t="shared" si="532"/>
        <v>0</v>
      </c>
      <c r="I1430" s="274">
        <f t="shared" si="532"/>
        <v>0</v>
      </c>
      <c r="J1430" s="274">
        <f t="shared" si="532"/>
        <v>0</v>
      </c>
      <c r="K1430" s="274">
        <f t="shared" si="532"/>
        <v>0</v>
      </c>
      <c r="L1430" s="274">
        <f t="shared" si="532"/>
        <v>0</v>
      </c>
      <c r="M1430" s="274">
        <f t="shared" si="532"/>
        <v>0</v>
      </c>
      <c r="N1430" s="274">
        <f t="shared" si="532"/>
        <v>0</v>
      </c>
      <c r="O1430" s="274">
        <f t="shared" si="532"/>
        <v>0</v>
      </c>
    </row>
    <row r="1431" spans="2:15" s="26" customFormat="1" ht="31.5" hidden="1" x14ac:dyDescent="0.25">
      <c r="B1431" s="206" t="s">
        <v>1579</v>
      </c>
      <c r="C1431" s="85" t="s">
        <v>81</v>
      </c>
      <c r="D1431" s="3" t="s">
        <v>13</v>
      </c>
      <c r="E1431" s="122" t="s">
        <v>1580</v>
      </c>
      <c r="F1431" s="2">
        <v>600</v>
      </c>
      <c r="G1431" s="274"/>
      <c r="H1431" s="274"/>
      <c r="I1431" s="274"/>
      <c r="J1431" s="274"/>
      <c r="K1431" s="274"/>
      <c r="L1431" s="274"/>
      <c r="M1431" s="274"/>
      <c r="N1431" s="274"/>
      <c r="O1431" s="274"/>
    </row>
    <row r="1432" spans="2:15" s="26" customFormat="1" ht="31.5" x14ac:dyDescent="0.25">
      <c r="B1432" s="206" t="s">
        <v>2243</v>
      </c>
      <c r="C1432" s="85" t="s">
        <v>81</v>
      </c>
      <c r="D1432" s="3" t="s">
        <v>13</v>
      </c>
      <c r="E1432" s="122" t="s">
        <v>1473</v>
      </c>
      <c r="F1432" s="2"/>
      <c r="G1432" s="274">
        <f t="shared" ref="G1432:O1432" si="533">G1433</f>
        <v>142090</v>
      </c>
      <c r="H1432" s="274">
        <f t="shared" si="533"/>
        <v>0</v>
      </c>
      <c r="I1432" s="274">
        <f t="shared" si="533"/>
        <v>142090</v>
      </c>
      <c r="J1432" s="274">
        <f t="shared" si="533"/>
        <v>0</v>
      </c>
      <c r="K1432" s="274">
        <f t="shared" si="533"/>
        <v>45881</v>
      </c>
      <c r="L1432" s="274">
        <f t="shared" si="533"/>
        <v>45881</v>
      </c>
      <c r="M1432" s="274">
        <f t="shared" si="533"/>
        <v>0</v>
      </c>
      <c r="N1432" s="274">
        <f t="shared" si="533"/>
        <v>45881</v>
      </c>
      <c r="O1432" s="274">
        <f t="shared" si="533"/>
        <v>45881</v>
      </c>
    </row>
    <row r="1433" spans="2:15" s="26" customFormat="1" ht="47.25" x14ac:dyDescent="0.25">
      <c r="B1433" s="206" t="s">
        <v>1054</v>
      </c>
      <c r="C1433" s="85" t="s">
        <v>81</v>
      </c>
      <c r="D1433" s="3" t="s">
        <v>13</v>
      </c>
      <c r="E1433" s="122" t="s">
        <v>1475</v>
      </c>
      <c r="F1433" s="2">
        <v>600</v>
      </c>
      <c r="G1433" s="274">
        <v>142090</v>
      </c>
      <c r="H1433" s="274"/>
      <c r="I1433" s="274">
        <f>G1433+H1433</f>
        <v>142090</v>
      </c>
      <c r="J1433" s="274">
        <v>0</v>
      </c>
      <c r="K1433" s="274">
        <v>45881</v>
      </c>
      <c r="L1433" s="274">
        <f>J1433+K1433</f>
        <v>45881</v>
      </c>
      <c r="M1433" s="274">
        <v>0</v>
      </c>
      <c r="N1433" s="274">
        <v>45881</v>
      </c>
      <c r="O1433" s="274">
        <f>M1433+N1433</f>
        <v>45881</v>
      </c>
    </row>
    <row r="1434" spans="2:15" s="26" customFormat="1" ht="47.25" x14ac:dyDescent="0.25">
      <c r="B1434" s="290" t="s">
        <v>1581</v>
      </c>
      <c r="C1434" s="42" t="s">
        <v>81</v>
      </c>
      <c r="D1434" s="3" t="s">
        <v>13</v>
      </c>
      <c r="E1434" s="102" t="s">
        <v>1479</v>
      </c>
      <c r="F1434" s="4"/>
      <c r="G1434" s="254">
        <f t="shared" ref="G1434:O1435" si="534">G1435</f>
        <v>180417</v>
      </c>
      <c r="H1434" s="254">
        <f t="shared" si="534"/>
        <v>0</v>
      </c>
      <c r="I1434" s="254">
        <f t="shared" si="534"/>
        <v>180417</v>
      </c>
      <c r="J1434" s="254">
        <f t="shared" si="534"/>
        <v>180417</v>
      </c>
      <c r="K1434" s="254">
        <f t="shared" si="534"/>
        <v>0</v>
      </c>
      <c r="L1434" s="254">
        <f t="shared" si="534"/>
        <v>180417</v>
      </c>
      <c r="M1434" s="254">
        <f t="shared" si="534"/>
        <v>180417</v>
      </c>
      <c r="N1434" s="254">
        <f t="shared" si="534"/>
        <v>0</v>
      </c>
      <c r="O1434" s="254">
        <f t="shared" si="534"/>
        <v>180417</v>
      </c>
    </row>
    <row r="1435" spans="2:15" s="26" customFormat="1" ht="47.25" x14ac:dyDescent="0.25">
      <c r="B1435" s="206" t="s">
        <v>1582</v>
      </c>
      <c r="C1435" s="42" t="s">
        <v>81</v>
      </c>
      <c r="D1435" s="3" t="s">
        <v>13</v>
      </c>
      <c r="E1435" s="102" t="s">
        <v>1487</v>
      </c>
      <c r="F1435" s="6"/>
      <c r="G1435" s="254">
        <f t="shared" si="534"/>
        <v>180417</v>
      </c>
      <c r="H1435" s="254">
        <f t="shared" si="534"/>
        <v>0</v>
      </c>
      <c r="I1435" s="254">
        <f t="shared" si="534"/>
        <v>180417</v>
      </c>
      <c r="J1435" s="254">
        <f t="shared" si="534"/>
        <v>180417</v>
      </c>
      <c r="K1435" s="254">
        <f t="shared" si="534"/>
        <v>0</v>
      </c>
      <c r="L1435" s="254">
        <f t="shared" si="534"/>
        <v>180417</v>
      </c>
      <c r="M1435" s="254">
        <f t="shared" si="534"/>
        <v>180417</v>
      </c>
      <c r="N1435" s="254">
        <f t="shared" si="534"/>
        <v>0</v>
      </c>
      <c r="O1435" s="254">
        <f t="shared" si="534"/>
        <v>180417</v>
      </c>
    </row>
    <row r="1436" spans="2:15" s="26" customFormat="1" ht="70.5" customHeight="1" x14ac:dyDescent="0.25">
      <c r="B1436" s="290" t="s">
        <v>1583</v>
      </c>
      <c r="C1436" s="42" t="s">
        <v>81</v>
      </c>
      <c r="D1436" s="3" t="s">
        <v>13</v>
      </c>
      <c r="E1436" s="102" t="s">
        <v>1489</v>
      </c>
      <c r="F1436" s="4">
        <v>200</v>
      </c>
      <c r="G1436" s="254">
        <v>180417</v>
      </c>
      <c r="H1436" s="254"/>
      <c r="I1436" s="254">
        <f>G1436+H1436</f>
        <v>180417</v>
      </c>
      <c r="J1436" s="254">
        <v>180417</v>
      </c>
      <c r="K1436" s="254"/>
      <c r="L1436" s="254">
        <f>J1436+K1436</f>
        <v>180417</v>
      </c>
      <c r="M1436" s="254">
        <v>180417</v>
      </c>
      <c r="N1436" s="254"/>
      <c r="O1436" s="254">
        <f>M1436+N1436</f>
        <v>180417</v>
      </c>
    </row>
    <row r="1437" spans="2:15" s="26" customFormat="1" ht="31.5" x14ac:dyDescent="0.25">
      <c r="B1437" s="290" t="s">
        <v>1584</v>
      </c>
      <c r="C1437" s="42" t="s">
        <v>81</v>
      </c>
      <c r="D1437" s="3" t="s">
        <v>13</v>
      </c>
      <c r="E1437" s="102" t="s">
        <v>1585</v>
      </c>
      <c r="F1437" s="4"/>
      <c r="G1437" s="254">
        <f t="shared" ref="G1437:O1437" si="535">G1438+G1440</f>
        <v>3553</v>
      </c>
      <c r="H1437" s="254">
        <f t="shared" si="535"/>
        <v>0</v>
      </c>
      <c r="I1437" s="254">
        <f t="shared" si="535"/>
        <v>3553</v>
      </c>
      <c r="J1437" s="254">
        <f t="shared" si="535"/>
        <v>3553</v>
      </c>
      <c r="K1437" s="254">
        <f t="shared" si="535"/>
        <v>50000</v>
      </c>
      <c r="L1437" s="254">
        <f t="shared" si="535"/>
        <v>53553</v>
      </c>
      <c r="M1437" s="254">
        <f t="shared" si="535"/>
        <v>3553</v>
      </c>
      <c r="N1437" s="254">
        <f t="shared" si="535"/>
        <v>50000</v>
      </c>
      <c r="O1437" s="254">
        <f t="shared" si="535"/>
        <v>53553</v>
      </c>
    </row>
    <row r="1438" spans="2:15" s="26" customFormat="1" ht="31.5" x14ac:dyDescent="0.25">
      <c r="B1438" s="290" t="s">
        <v>107</v>
      </c>
      <c r="C1438" s="42" t="s">
        <v>81</v>
      </c>
      <c r="D1438" s="3" t="s">
        <v>13</v>
      </c>
      <c r="E1438" s="102" t="s">
        <v>1541</v>
      </c>
      <c r="F1438" s="4"/>
      <c r="G1438" s="254">
        <f t="shared" ref="G1438:O1438" si="536">G1439</f>
        <v>3553</v>
      </c>
      <c r="H1438" s="254">
        <f t="shared" si="536"/>
        <v>0</v>
      </c>
      <c r="I1438" s="254">
        <f t="shared" si="536"/>
        <v>3553</v>
      </c>
      <c r="J1438" s="254">
        <f t="shared" si="536"/>
        <v>3553</v>
      </c>
      <c r="K1438" s="254">
        <f t="shared" si="536"/>
        <v>0</v>
      </c>
      <c r="L1438" s="254">
        <f t="shared" si="536"/>
        <v>3553</v>
      </c>
      <c r="M1438" s="254">
        <f t="shared" si="536"/>
        <v>3553</v>
      </c>
      <c r="N1438" s="254">
        <f t="shared" si="536"/>
        <v>0</v>
      </c>
      <c r="O1438" s="254">
        <f t="shared" si="536"/>
        <v>3553</v>
      </c>
    </row>
    <row r="1439" spans="2:15" s="26" customFormat="1" ht="47.25" x14ac:dyDescent="0.25">
      <c r="B1439" s="290" t="s">
        <v>109</v>
      </c>
      <c r="C1439" s="42" t="s">
        <v>81</v>
      </c>
      <c r="D1439" s="3" t="s">
        <v>13</v>
      </c>
      <c r="E1439" s="102" t="s">
        <v>1542</v>
      </c>
      <c r="F1439" s="4">
        <v>600</v>
      </c>
      <c r="G1439" s="254">
        <v>3553</v>
      </c>
      <c r="H1439" s="254"/>
      <c r="I1439" s="254">
        <f>G1439+H1439</f>
        <v>3553</v>
      </c>
      <c r="J1439" s="254">
        <v>3553</v>
      </c>
      <c r="K1439" s="254"/>
      <c r="L1439" s="254">
        <f>J1439+K1439</f>
        <v>3553</v>
      </c>
      <c r="M1439" s="254">
        <v>3553</v>
      </c>
      <c r="N1439" s="254"/>
      <c r="O1439" s="254">
        <f>M1439+N1439</f>
        <v>3553</v>
      </c>
    </row>
    <row r="1440" spans="2:15" s="26" customFormat="1" ht="15.75" x14ac:dyDescent="0.25">
      <c r="B1440" s="290" t="s">
        <v>1515</v>
      </c>
      <c r="C1440" s="42" t="s">
        <v>81</v>
      </c>
      <c r="D1440" s="3" t="s">
        <v>13</v>
      </c>
      <c r="E1440" s="102" t="s">
        <v>2169</v>
      </c>
      <c r="F1440" s="4"/>
      <c r="G1440" s="254">
        <f>G1441</f>
        <v>0</v>
      </c>
      <c r="H1440" s="254">
        <f>H1441</f>
        <v>0</v>
      </c>
      <c r="I1440" s="254"/>
      <c r="J1440" s="254">
        <f t="shared" ref="J1440:O1440" si="537">J1441</f>
        <v>0</v>
      </c>
      <c r="K1440" s="254">
        <f t="shared" si="537"/>
        <v>50000</v>
      </c>
      <c r="L1440" s="254">
        <f t="shared" si="537"/>
        <v>50000</v>
      </c>
      <c r="M1440" s="254">
        <f t="shared" si="537"/>
        <v>0</v>
      </c>
      <c r="N1440" s="254">
        <f t="shared" si="537"/>
        <v>50000</v>
      </c>
      <c r="O1440" s="254">
        <f t="shared" si="537"/>
        <v>50000</v>
      </c>
    </row>
    <row r="1441" spans="2:15" s="26" customFormat="1" ht="47.25" x14ac:dyDescent="0.25">
      <c r="B1441" s="290" t="s">
        <v>1054</v>
      </c>
      <c r="C1441" s="42" t="s">
        <v>81</v>
      </c>
      <c r="D1441" s="3" t="s">
        <v>13</v>
      </c>
      <c r="E1441" s="102" t="s">
        <v>2170</v>
      </c>
      <c r="F1441" s="4">
        <v>600</v>
      </c>
      <c r="G1441" s="254"/>
      <c r="H1441" s="254"/>
      <c r="I1441" s="254"/>
      <c r="J1441" s="254"/>
      <c r="K1441" s="254">
        <v>50000</v>
      </c>
      <c r="L1441" s="254">
        <f>J1441+K1441</f>
        <v>50000</v>
      </c>
      <c r="M1441" s="254"/>
      <c r="N1441" s="254">
        <v>50000</v>
      </c>
      <c r="O1441" s="254">
        <f>M1441+N1441</f>
        <v>50000</v>
      </c>
    </row>
    <row r="1442" spans="2:15" s="26" customFormat="1" ht="15.75" hidden="1" x14ac:dyDescent="0.25">
      <c r="B1442" s="206" t="s">
        <v>1554</v>
      </c>
      <c r="C1442" s="42" t="s">
        <v>81</v>
      </c>
      <c r="D1442" s="3" t="s">
        <v>13</v>
      </c>
      <c r="E1442" s="102" t="s">
        <v>1555</v>
      </c>
      <c r="F1442" s="6"/>
      <c r="G1442" s="254">
        <f t="shared" ref="G1442:O1443" si="538">G1443</f>
        <v>0</v>
      </c>
      <c r="H1442" s="254">
        <f t="shared" si="538"/>
        <v>0</v>
      </c>
      <c r="I1442" s="254">
        <f t="shared" si="538"/>
        <v>0</v>
      </c>
      <c r="J1442" s="254">
        <f t="shared" si="538"/>
        <v>0</v>
      </c>
      <c r="K1442" s="254">
        <f t="shared" si="538"/>
        <v>0</v>
      </c>
      <c r="L1442" s="254">
        <f t="shared" si="538"/>
        <v>0</v>
      </c>
      <c r="M1442" s="254">
        <f t="shared" si="538"/>
        <v>0</v>
      </c>
      <c r="N1442" s="254">
        <f t="shared" si="538"/>
        <v>0</v>
      </c>
      <c r="O1442" s="254">
        <f t="shared" si="538"/>
        <v>0</v>
      </c>
    </row>
    <row r="1443" spans="2:15" s="26" customFormat="1" ht="31.5" hidden="1" x14ac:dyDescent="0.25">
      <c r="B1443" s="189" t="s">
        <v>1556</v>
      </c>
      <c r="C1443" s="42" t="s">
        <v>81</v>
      </c>
      <c r="D1443" s="3" t="s">
        <v>13</v>
      </c>
      <c r="E1443" s="102" t="s">
        <v>1557</v>
      </c>
      <c r="F1443" s="6"/>
      <c r="G1443" s="254">
        <f t="shared" si="538"/>
        <v>0</v>
      </c>
      <c r="H1443" s="254">
        <f t="shared" si="538"/>
        <v>0</v>
      </c>
      <c r="I1443" s="254">
        <f t="shared" si="538"/>
        <v>0</v>
      </c>
      <c r="J1443" s="254">
        <f t="shared" si="538"/>
        <v>0</v>
      </c>
      <c r="K1443" s="254">
        <f t="shared" si="538"/>
        <v>0</v>
      </c>
      <c r="L1443" s="254">
        <f t="shared" si="538"/>
        <v>0</v>
      </c>
      <c r="M1443" s="254">
        <f t="shared" si="538"/>
        <v>0</v>
      </c>
      <c r="N1443" s="254">
        <f t="shared" si="538"/>
        <v>0</v>
      </c>
      <c r="O1443" s="254">
        <f t="shared" si="538"/>
        <v>0</v>
      </c>
    </row>
    <row r="1444" spans="2:15" s="26" customFormat="1" ht="47.25" hidden="1" x14ac:dyDescent="0.25">
      <c r="B1444" s="189" t="s">
        <v>1558</v>
      </c>
      <c r="C1444" s="42" t="s">
        <v>81</v>
      </c>
      <c r="D1444" s="3" t="s">
        <v>13</v>
      </c>
      <c r="E1444" s="102" t="s">
        <v>1559</v>
      </c>
      <c r="F1444" s="7" t="s">
        <v>111</v>
      </c>
      <c r="G1444" s="254"/>
      <c r="H1444" s="254"/>
      <c r="I1444" s="254"/>
      <c r="J1444" s="254"/>
      <c r="K1444" s="254"/>
      <c r="L1444" s="254"/>
      <c r="M1444" s="254"/>
      <c r="N1444" s="254"/>
      <c r="O1444" s="254"/>
    </row>
    <row r="1445" spans="2:15" customFormat="1" ht="31.5" x14ac:dyDescent="0.25">
      <c r="B1445" s="189" t="s">
        <v>1586</v>
      </c>
      <c r="C1445" s="42" t="s">
        <v>81</v>
      </c>
      <c r="D1445" s="3" t="s">
        <v>13</v>
      </c>
      <c r="E1445" s="125" t="s">
        <v>1587</v>
      </c>
      <c r="F1445" s="6"/>
      <c r="G1445" s="254">
        <f t="shared" ref="G1445:O1445" si="539">G1446+G1449++G1451+G1455+G1457</f>
        <v>439025</v>
      </c>
      <c r="H1445" s="254">
        <f t="shared" si="539"/>
        <v>6400</v>
      </c>
      <c r="I1445" s="254">
        <f t="shared" si="539"/>
        <v>445425</v>
      </c>
      <c r="J1445" s="254">
        <f t="shared" si="539"/>
        <v>372080</v>
      </c>
      <c r="K1445" s="254">
        <f t="shared" si="539"/>
        <v>6614</v>
      </c>
      <c r="L1445" s="254">
        <f t="shared" si="539"/>
        <v>378694</v>
      </c>
      <c r="M1445" s="254">
        <f t="shared" si="539"/>
        <v>372080</v>
      </c>
      <c r="N1445" s="254">
        <f t="shared" si="539"/>
        <v>6614</v>
      </c>
      <c r="O1445" s="254">
        <f t="shared" si="539"/>
        <v>378694</v>
      </c>
    </row>
    <row r="1446" spans="2:15" customFormat="1" ht="33" customHeight="1" x14ac:dyDescent="0.25">
      <c r="B1446" s="189" t="s">
        <v>1588</v>
      </c>
      <c r="C1446" s="42" t="s">
        <v>81</v>
      </c>
      <c r="D1446" s="3" t="s">
        <v>13</v>
      </c>
      <c r="E1446" s="125" t="s">
        <v>1589</v>
      </c>
      <c r="F1446" s="28"/>
      <c r="G1446" s="254">
        <f t="shared" ref="G1446:O1446" si="540">G1447+G1448</f>
        <v>301237</v>
      </c>
      <c r="H1446" s="254">
        <f t="shared" si="540"/>
        <v>0</v>
      </c>
      <c r="I1446" s="254">
        <f t="shared" si="540"/>
        <v>301237</v>
      </c>
      <c r="J1446" s="254">
        <f t="shared" si="540"/>
        <v>234456</v>
      </c>
      <c r="K1446" s="254">
        <f t="shared" si="540"/>
        <v>0</v>
      </c>
      <c r="L1446" s="254">
        <f t="shared" si="540"/>
        <v>234456</v>
      </c>
      <c r="M1446" s="254">
        <f t="shared" si="540"/>
        <v>234456</v>
      </c>
      <c r="N1446" s="254">
        <f t="shared" si="540"/>
        <v>0</v>
      </c>
      <c r="O1446" s="254">
        <f t="shared" si="540"/>
        <v>234456</v>
      </c>
    </row>
    <row r="1447" spans="2:15" customFormat="1" ht="31.5" x14ac:dyDescent="0.25">
      <c r="B1447" s="189" t="s">
        <v>1590</v>
      </c>
      <c r="C1447" s="42" t="s">
        <v>81</v>
      </c>
      <c r="D1447" s="3" t="s">
        <v>13</v>
      </c>
      <c r="E1447" s="125" t="s">
        <v>1591</v>
      </c>
      <c r="F1447" s="6">
        <v>200</v>
      </c>
      <c r="G1447" s="254">
        <v>301237</v>
      </c>
      <c r="H1447" s="254"/>
      <c r="I1447" s="254">
        <f>G1447+H1447</f>
        <v>301237</v>
      </c>
      <c r="J1447" s="254">
        <v>234456</v>
      </c>
      <c r="K1447" s="254"/>
      <c r="L1447" s="254">
        <f>J1447+K1447</f>
        <v>234456</v>
      </c>
      <c r="M1447" s="254">
        <v>234456</v>
      </c>
      <c r="N1447" s="254"/>
      <c r="O1447" s="254">
        <f>M1447+N1447</f>
        <v>234456</v>
      </c>
    </row>
    <row r="1448" spans="2:15" customFormat="1" ht="55.5" hidden="1" customHeight="1" x14ac:dyDescent="0.25">
      <c r="B1448" s="189" t="s">
        <v>1592</v>
      </c>
      <c r="C1448" s="42" t="s">
        <v>81</v>
      </c>
      <c r="D1448" s="3" t="s">
        <v>13</v>
      </c>
      <c r="E1448" s="125" t="s">
        <v>1591</v>
      </c>
      <c r="F1448" s="7" t="s">
        <v>111</v>
      </c>
      <c r="G1448" s="254"/>
      <c r="H1448" s="254"/>
      <c r="I1448" s="254"/>
      <c r="J1448" s="254"/>
      <c r="K1448" s="254"/>
      <c r="L1448" s="254"/>
      <c r="M1448" s="254"/>
      <c r="N1448" s="254"/>
      <c r="O1448" s="254"/>
    </row>
    <row r="1449" spans="2:15" customFormat="1" ht="54" customHeight="1" x14ac:dyDescent="0.25">
      <c r="B1449" s="189" t="s">
        <v>1593</v>
      </c>
      <c r="C1449" s="42" t="s">
        <v>81</v>
      </c>
      <c r="D1449" s="3" t="s">
        <v>13</v>
      </c>
      <c r="E1449" s="125" t="s">
        <v>1594</v>
      </c>
      <c r="F1449" s="28"/>
      <c r="G1449" s="254">
        <f t="shared" ref="G1449:O1449" si="541">G1450</f>
        <v>18574</v>
      </c>
      <c r="H1449" s="254">
        <f t="shared" si="541"/>
        <v>0</v>
      </c>
      <c r="I1449" s="254">
        <f t="shared" si="541"/>
        <v>18574</v>
      </c>
      <c r="J1449" s="254">
        <f t="shared" si="541"/>
        <v>18574</v>
      </c>
      <c r="K1449" s="254">
        <f t="shared" si="541"/>
        <v>0</v>
      </c>
      <c r="L1449" s="254">
        <f t="shared" si="541"/>
        <v>18574</v>
      </c>
      <c r="M1449" s="254">
        <f t="shared" si="541"/>
        <v>18574</v>
      </c>
      <c r="N1449" s="254">
        <f t="shared" si="541"/>
        <v>0</v>
      </c>
      <c r="O1449" s="254">
        <f t="shared" si="541"/>
        <v>18574</v>
      </c>
    </row>
    <row r="1450" spans="2:15" customFormat="1" ht="57" customHeight="1" x14ac:dyDescent="0.25">
      <c r="B1450" s="206" t="s">
        <v>1595</v>
      </c>
      <c r="C1450" s="42" t="s">
        <v>81</v>
      </c>
      <c r="D1450" s="3" t="s">
        <v>13</v>
      </c>
      <c r="E1450" s="125" t="s">
        <v>1596</v>
      </c>
      <c r="F1450" s="28">
        <v>200</v>
      </c>
      <c r="G1450" s="254">
        <v>18574</v>
      </c>
      <c r="H1450" s="254"/>
      <c r="I1450" s="254">
        <f>G1450+H1450</f>
        <v>18574</v>
      </c>
      <c r="J1450" s="254">
        <v>18574</v>
      </c>
      <c r="K1450" s="254"/>
      <c r="L1450" s="254">
        <f>J1450+K1450</f>
        <v>18574</v>
      </c>
      <c r="M1450" s="254">
        <v>18574</v>
      </c>
      <c r="N1450" s="254"/>
      <c r="O1450" s="254">
        <f>M1450+N1450</f>
        <v>18574</v>
      </c>
    </row>
    <row r="1451" spans="2:15" customFormat="1" ht="78.75" hidden="1" x14ac:dyDescent="0.25">
      <c r="B1451" s="290" t="s">
        <v>1597</v>
      </c>
      <c r="C1451" s="42" t="s">
        <v>81</v>
      </c>
      <c r="D1451" s="3" t="s">
        <v>13</v>
      </c>
      <c r="E1451" s="125" t="s">
        <v>1598</v>
      </c>
      <c r="F1451" s="28" t="s">
        <v>1599</v>
      </c>
      <c r="G1451" s="254">
        <f t="shared" ref="G1451:O1451" si="542">G1452+G1453+G1454</f>
        <v>0</v>
      </c>
      <c r="H1451" s="254">
        <f t="shared" si="542"/>
        <v>0</v>
      </c>
      <c r="I1451" s="254">
        <f t="shared" si="542"/>
        <v>0</v>
      </c>
      <c r="J1451" s="254">
        <f t="shared" si="542"/>
        <v>0</v>
      </c>
      <c r="K1451" s="254">
        <f t="shared" si="542"/>
        <v>0</v>
      </c>
      <c r="L1451" s="254">
        <f t="shared" si="542"/>
        <v>0</v>
      </c>
      <c r="M1451" s="254">
        <f t="shared" si="542"/>
        <v>0</v>
      </c>
      <c r="N1451" s="254">
        <f t="shared" si="542"/>
        <v>0</v>
      </c>
      <c r="O1451" s="254">
        <f t="shared" si="542"/>
        <v>0</v>
      </c>
    </row>
    <row r="1452" spans="2:15" customFormat="1" ht="126" hidden="1" x14ac:dyDescent="0.25">
      <c r="B1452" s="290" t="s">
        <v>1600</v>
      </c>
      <c r="C1452" s="42" t="s">
        <v>81</v>
      </c>
      <c r="D1452" s="3" t="s">
        <v>13</v>
      </c>
      <c r="E1452" s="125" t="s">
        <v>1601</v>
      </c>
      <c r="F1452" s="28">
        <v>100</v>
      </c>
      <c r="G1452" s="254"/>
      <c r="H1452" s="254"/>
      <c r="I1452" s="254"/>
      <c r="J1452" s="254"/>
      <c r="K1452" s="254"/>
      <c r="L1452" s="254"/>
      <c r="M1452" s="254"/>
      <c r="N1452" s="254"/>
      <c r="O1452" s="254"/>
    </row>
    <row r="1453" spans="2:15" customFormat="1" ht="94.5" hidden="1" x14ac:dyDescent="0.25">
      <c r="B1453" s="290" t="s">
        <v>1602</v>
      </c>
      <c r="C1453" s="42" t="s">
        <v>81</v>
      </c>
      <c r="D1453" s="3" t="s">
        <v>13</v>
      </c>
      <c r="E1453" s="125" t="s">
        <v>1601</v>
      </c>
      <c r="F1453" s="28">
        <v>200</v>
      </c>
      <c r="G1453" s="254"/>
      <c r="H1453" s="254"/>
      <c r="I1453" s="254"/>
      <c r="J1453" s="254"/>
      <c r="K1453" s="254"/>
      <c r="L1453" s="254"/>
      <c r="M1453" s="254"/>
      <c r="N1453" s="254"/>
      <c r="O1453" s="254"/>
    </row>
    <row r="1454" spans="2:15" customFormat="1" ht="94.5" hidden="1" x14ac:dyDescent="0.25">
      <c r="B1454" s="290" t="s">
        <v>1603</v>
      </c>
      <c r="C1454" s="42" t="s">
        <v>81</v>
      </c>
      <c r="D1454" s="3" t="s">
        <v>13</v>
      </c>
      <c r="E1454" s="125" t="s">
        <v>1604</v>
      </c>
      <c r="F1454" s="28">
        <v>300</v>
      </c>
      <c r="G1454" s="254"/>
      <c r="H1454" s="254"/>
      <c r="I1454" s="254"/>
      <c r="J1454" s="254"/>
      <c r="K1454" s="254"/>
      <c r="L1454" s="254"/>
      <c r="M1454" s="254"/>
      <c r="N1454" s="254"/>
      <c r="O1454" s="254"/>
    </row>
    <row r="1455" spans="2:15" customFormat="1" ht="63" hidden="1" x14ac:dyDescent="0.25">
      <c r="B1455" s="290" t="s">
        <v>1605</v>
      </c>
      <c r="C1455" s="42" t="s">
        <v>81</v>
      </c>
      <c r="D1455" s="3" t="s">
        <v>13</v>
      </c>
      <c r="E1455" s="125" t="s">
        <v>1606</v>
      </c>
      <c r="F1455" s="28" t="s">
        <v>1599</v>
      </c>
      <c r="G1455" s="254">
        <f t="shared" ref="G1455:O1455" si="543">G1456</f>
        <v>0</v>
      </c>
      <c r="H1455" s="254">
        <f t="shared" si="543"/>
        <v>0</v>
      </c>
      <c r="I1455" s="254">
        <f t="shared" si="543"/>
        <v>0</v>
      </c>
      <c r="J1455" s="254">
        <f t="shared" si="543"/>
        <v>0</v>
      </c>
      <c r="K1455" s="254">
        <f t="shared" si="543"/>
        <v>0</v>
      </c>
      <c r="L1455" s="254">
        <f t="shared" si="543"/>
        <v>0</v>
      </c>
      <c r="M1455" s="254">
        <f t="shared" si="543"/>
        <v>0</v>
      </c>
      <c r="N1455" s="254">
        <f t="shared" si="543"/>
        <v>0</v>
      </c>
      <c r="O1455" s="254">
        <f t="shared" si="543"/>
        <v>0</v>
      </c>
    </row>
    <row r="1456" spans="2:15" customFormat="1" ht="78.75" hidden="1" x14ac:dyDescent="0.25">
      <c r="B1456" s="189" t="s">
        <v>1607</v>
      </c>
      <c r="C1456" s="42" t="s">
        <v>81</v>
      </c>
      <c r="D1456" s="3" t="s">
        <v>13</v>
      </c>
      <c r="E1456" s="125" t="s">
        <v>1608</v>
      </c>
      <c r="F1456" s="28" t="s">
        <v>1599</v>
      </c>
      <c r="G1456" s="254"/>
      <c r="H1456" s="254"/>
      <c r="I1456" s="254"/>
      <c r="J1456" s="254"/>
      <c r="K1456" s="254"/>
      <c r="L1456" s="254"/>
      <c r="M1456" s="254"/>
      <c r="N1456" s="254"/>
      <c r="O1456" s="254"/>
    </row>
    <row r="1457" spans="2:15" customFormat="1" ht="31.5" x14ac:dyDescent="0.25">
      <c r="B1457" s="191" t="s">
        <v>1609</v>
      </c>
      <c r="C1457" s="196" t="s">
        <v>81</v>
      </c>
      <c r="D1457" s="196" t="s">
        <v>13</v>
      </c>
      <c r="E1457" s="197" t="s">
        <v>1610</v>
      </c>
      <c r="F1457" s="200"/>
      <c r="G1457" s="254">
        <f t="shared" ref="G1457:O1457" si="544">G1458</f>
        <v>119214</v>
      </c>
      <c r="H1457" s="254">
        <f t="shared" si="544"/>
        <v>6400</v>
      </c>
      <c r="I1457" s="254">
        <f t="shared" si="544"/>
        <v>125614</v>
      </c>
      <c r="J1457" s="254">
        <f t="shared" si="544"/>
        <v>119050</v>
      </c>
      <c r="K1457" s="254">
        <f t="shared" si="544"/>
        <v>6614</v>
      </c>
      <c r="L1457" s="254">
        <f t="shared" si="544"/>
        <v>125664</v>
      </c>
      <c r="M1457" s="254">
        <f t="shared" si="544"/>
        <v>119050</v>
      </c>
      <c r="N1457" s="254">
        <f t="shared" si="544"/>
        <v>6614</v>
      </c>
      <c r="O1457" s="254">
        <f t="shared" si="544"/>
        <v>125664</v>
      </c>
    </row>
    <row r="1458" spans="2:15" customFormat="1" ht="31.5" x14ac:dyDescent="0.25">
      <c r="B1458" s="191" t="s">
        <v>1611</v>
      </c>
      <c r="C1458" s="196" t="s">
        <v>81</v>
      </c>
      <c r="D1458" s="196" t="s">
        <v>13</v>
      </c>
      <c r="E1458" s="197" t="s">
        <v>1612</v>
      </c>
      <c r="F1458" s="200">
        <v>300</v>
      </c>
      <c r="G1458" s="254">
        <v>119214</v>
      </c>
      <c r="H1458" s="254">
        <v>6400</v>
      </c>
      <c r="I1458" s="254">
        <f>G1458+H1458</f>
        <v>125614</v>
      </c>
      <c r="J1458" s="254">
        <v>119050</v>
      </c>
      <c r="K1458" s="254">
        <v>6614</v>
      </c>
      <c r="L1458" s="254">
        <f>J1458+K1458</f>
        <v>125664</v>
      </c>
      <c r="M1458" s="254">
        <v>119050</v>
      </c>
      <c r="N1458" s="254">
        <v>6614</v>
      </c>
      <c r="O1458" s="254">
        <f>M1458+N1458</f>
        <v>125664</v>
      </c>
    </row>
    <row r="1459" spans="2:15" customFormat="1" ht="27" customHeight="1" x14ac:dyDescent="0.25">
      <c r="B1459" s="290" t="s">
        <v>1564</v>
      </c>
      <c r="C1459" s="42" t="s">
        <v>81</v>
      </c>
      <c r="D1459" s="3" t="s">
        <v>13</v>
      </c>
      <c r="E1459" s="125" t="s">
        <v>1613</v>
      </c>
      <c r="F1459" s="28"/>
      <c r="G1459" s="254">
        <f t="shared" ref="G1459:O1460" si="545">G1460</f>
        <v>30558</v>
      </c>
      <c r="H1459" s="254">
        <f t="shared" si="545"/>
        <v>797</v>
      </c>
      <c r="I1459" s="254">
        <f t="shared" si="545"/>
        <v>31355</v>
      </c>
      <c r="J1459" s="254">
        <f t="shared" si="545"/>
        <v>33142</v>
      </c>
      <c r="K1459" s="254">
        <f t="shared" si="545"/>
        <v>58</v>
      </c>
      <c r="L1459" s="254">
        <f t="shared" si="545"/>
        <v>33200</v>
      </c>
      <c r="M1459" s="254">
        <f t="shared" si="545"/>
        <v>34080</v>
      </c>
      <c r="N1459" s="254">
        <f t="shared" si="545"/>
        <v>-66</v>
      </c>
      <c r="O1459" s="254">
        <f t="shared" si="545"/>
        <v>34014</v>
      </c>
    </row>
    <row r="1460" spans="2:15" customFormat="1" ht="35.25" customHeight="1" x14ac:dyDescent="0.25">
      <c r="B1460" s="290" t="s">
        <v>107</v>
      </c>
      <c r="C1460" s="42" t="s">
        <v>81</v>
      </c>
      <c r="D1460" s="3" t="s">
        <v>13</v>
      </c>
      <c r="E1460" s="125" t="s">
        <v>1566</v>
      </c>
      <c r="F1460" s="28"/>
      <c r="G1460" s="254">
        <f>G1461</f>
        <v>30558</v>
      </c>
      <c r="H1460" s="254">
        <f t="shared" si="545"/>
        <v>797</v>
      </c>
      <c r="I1460" s="254">
        <f t="shared" si="545"/>
        <v>31355</v>
      </c>
      <c r="J1460" s="254">
        <f t="shared" si="545"/>
        <v>33142</v>
      </c>
      <c r="K1460" s="254">
        <f t="shared" si="545"/>
        <v>58</v>
      </c>
      <c r="L1460" s="254">
        <f t="shared" si="545"/>
        <v>33200</v>
      </c>
      <c r="M1460" s="254">
        <f t="shared" si="545"/>
        <v>34080</v>
      </c>
      <c r="N1460" s="254">
        <f t="shared" si="545"/>
        <v>-66</v>
      </c>
      <c r="O1460" s="254">
        <f t="shared" si="545"/>
        <v>34014</v>
      </c>
    </row>
    <row r="1461" spans="2:15" customFormat="1" ht="48" thickBot="1" x14ac:dyDescent="0.3">
      <c r="B1461" s="290" t="s">
        <v>109</v>
      </c>
      <c r="C1461" s="42" t="s">
        <v>81</v>
      </c>
      <c r="D1461" s="3" t="s">
        <v>13</v>
      </c>
      <c r="E1461" s="125" t="s">
        <v>1568</v>
      </c>
      <c r="F1461" s="28">
        <v>600</v>
      </c>
      <c r="G1461" s="254">
        <v>30558</v>
      </c>
      <c r="H1461" s="254">
        <v>797</v>
      </c>
      <c r="I1461" s="254">
        <f>G1461+H1461</f>
        <v>31355</v>
      </c>
      <c r="J1461" s="254">
        <v>33142</v>
      </c>
      <c r="K1461" s="254">
        <v>58</v>
      </c>
      <c r="L1461" s="254">
        <f>J1461+K1461</f>
        <v>33200</v>
      </c>
      <c r="M1461" s="254">
        <v>34080</v>
      </c>
      <c r="N1461" s="254">
        <v>-66</v>
      </c>
      <c r="O1461" s="254">
        <f>M1461+N1461</f>
        <v>34014</v>
      </c>
    </row>
    <row r="1462" spans="2:15" customFormat="1" ht="18.75" customHeight="1" thickBot="1" x14ac:dyDescent="0.3">
      <c r="B1462" s="323" t="s">
        <v>1614</v>
      </c>
      <c r="C1462" s="13" t="s">
        <v>81</v>
      </c>
      <c r="D1462" s="15" t="s">
        <v>39</v>
      </c>
      <c r="E1462" s="135"/>
      <c r="F1462" s="40"/>
      <c r="G1462" s="251">
        <f t="shared" ref="G1462:O1462" si="546">G1467</f>
        <v>32882</v>
      </c>
      <c r="H1462" s="251">
        <f t="shared" si="546"/>
        <v>596</v>
      </c>
      <c r="I1462" s="251">
        <f t="shared" si="546"/>
        <v>33478</v>
      </c>
      <c r="J1462" s="251">
        <f t="shared" si="546"/>
        <v>34737</v>
      </c>
      <c r="K1462" s="251">
        <f t="shared" si="546"/>
        <v>-470</v>
      </c>
      <c r="L1462" s="251">
        <f t="shared" si="546"/>
        <v>34267</v>
      </c>
      <c r="M1462" s="251">
        <f t="shared" si="546"/>
        <v>35845</v>
      </c>
      <c r="N1462" s="251">
        <f t="shared" si="546"/>
        <v>-672</v>
      </c>
      <c r="O1462" s="251">
        <f t="shared" si="546"/>
        <v>35173</v>
      </c>
    </row>
    <row r="1463" spans="2:15" customFormat="1" ht="31.5" hidden="1" x14ac:dyDescent="0.25">
      <c r="B1463" s="206" t="s">
        <v>1577</v>
      </c>
      <c r="C1463" s="42" t="s">
        <v>81</v>
      </c>
      <c r="D1463" s="3" t="s">
        <v>39</v>
      </c>
      <c r="E1463" s="125" t="s">
        <v>1615</v>
      </c>
      <c r="F1463" s="105"/>
      <c r="G1463" s="278"/>
      <c r="H1463" s="278"/>
      <c r="I1463" s="278"/>
      <c r="J1463" s="278"/>
      <c r="K1463" s="278"/>
      <c r="L1463" s="278"/>
      <c r="M1463" s="278"/>
      <c r="N1463" s="278"/>
      <c r="O1463" s="278"/>
    </row>
    <row r="1464" spans="2:15" customFormat="1" ht="15.75" hidden="1" x14ac:dyDescent="0.25">
      <c r="B1464" s="189" t="s">
        <v>1554</v>
      </c>
      <c r="C1464" s="42" t="s">
        <v>81</v>
      </c>
      <c r="D1464" s="3" t="s">
        <v>39</v>
      </c>
      <c r="E1464" s="125" t="s">
        <v>1616</v>
      </c>
      <c r="F1464" s="28"/>
      <c r="G1464" s="278"/>
      <c r="H1464" s="278"/>
      <c r="I1464" s="278"/>
      <c r="J1464" s="278"/>
      <c r="K1464" s="278"/>
      <c r="L1464" s="278"/>
      <c r="M1464" s="278"/>
      <c r="N1464" s="278"/>
      <c r="O1464" s="278"/>
    </row>
    <row r="1465" spans="2:15" customFormat="1" ht="31.5" hidden="1" x14ac:dyDescent="0.25">
      <c r="B1465" s="189" t="s">
        <v>1617</v>
      </c>
      <c r="C1465" s="42" t="s">
        <v>81</v>
      </c>
      <c r="D1465" s="3" t="s">
        <v>39</v>
      </c>
      <c r="E1465" s="125" t="s">
        <v>1557</v>
      </c>
      <c r="F1465" s="28"/>
      <c r="G1465" s="278"/>
      <c r="H1465" s="278"/>
      <c r="I1465" s="278"/>
      <c r="J1465" s="278"/>
      <c r="K1465" s="278"/>
      <c r="L1465" s="278"/>
      <c r="M1465" s="278"/>
      <c r="N1465" s="278"/>
      <c r="O1465" s="278"/>
    </row>
    <row r="1466" spans="2:15" customFormat="1" ht="47.25" hidden="1" x14ac:dyDescent="0.25">
      <c r="B1466" s="189" t="s">
        <v>1618</v>
      </c>
      <c r="C1466" s="42" t="s">
        <v>81</v>
      </c>
      <c r="D1466" s="3" t="s">
        <v>39</v>
      </c>
      <c r="E1466" s="125" t="s">
        <v>1559</v>
      </c>
      <c r="F1466" s="28">
        <v>600</v>
      </c>
      <c r="G1466" s="278"/>
      <c r="H1466" s="278"/>
      <c r="I1466" s="278"/>
      <c r="J1466" s="278"/>
      <c r="K1466" s="278"/>
      <c r="L1466" s="278"/>
      <c r="M1466" s="278"/>
      <c r="N1466" s="278"/>
      <c r="O1466" s="278"/>
    </row>
    <row r="1467" spans="2:15" customFormat="1" ht="20.25" customHeight="1" x14ac:dyDescent="0.25">
      <c r="B1467" s="290" t="s">
        <v>1564</v>
      </c>
      <c r="C1467" s="42" t="s">
        <v>81</v>
      </c>
      <c r="D1467" s="3" t="s">
        <v>39</v>
      </c>
      <c r="E1467" s="125" t="s">
        <v>1613</v>
      </c>
      <c r="F1467" s="105"/>
      <c r="G1467" s="254">
        <f t="shared" ref="G1467:O1467" si="547">G1468+G1470</f>
        <v>32882</v>
      </c>
      <c r="H1467" s="254">
        <f t="shared" si="547"/>
        <v>596</v>
      </c>
      <c r="I1467" s="254">
        <f t="shared" si="547"/>
        <v>33478</v>
      </c>
      <c r="J1467" s="254">
        <f t="shared" si="547"/>
        <v>34737</v>
      </c>
      <c r="K1467" s="254">
        <f t="shared" si="547"/>
        <v>-470</v>
      </c>
      <c r="L1467" s="254">
        <f t="shared" si="547"/>
        <v>34267</v>
      </c>
      <c r="M1467" s="254">
        <f t="shared" si="547"/>
        <v>35845</v>
      </c>
      <c r="N1467" s="254">
        <f t="shared" si="547"/>
        <v>-672</v>
      </c>
      <c r="O1467" s="254">
        <f t="shared" si="547"/>
        <v>35173</v>
      </c>
    </row>
    <row r="1468" spans="2:15" customFormat="1" ht="21.75" customHeight="1" x14ac:dyDescent="0.25">
      <c r="B1468" s="290" t="s">
        <v>1567</v>
      </c>
      <c r="C1468" s="42" t="s">
        <v>81</v>
      </c>
      <c r="D1468" s="3" t="s">
        <v>39</v>
      </c>
      <c r="E1468" s="125" t="s">
        <v>1619</v>
      </c>
      <c r="F1468" s="28"/>
      <c r="G1468" s="254">
        <f t="shared" ref="G1468:O1468" si="548">G1469</f>
        <v>32882</v>
      </c>
      <c r="H1468" s="254">
        <f t="shared" si="548"/>
        <v>596</v>
      </c>
      <c r="I1468" s="254">
        <f t="shared" si="548"/>
        <v>33478</v>
      </c>
      <c r="J1468" s="254">
        <f t="shared" si="548"/>
        <v>34737</v>
      </c>
      <c r="K1468" s="254">
        <f t="shared" si="548"/>
        <v>-470</v>
      </c>
      <c r="L1468" s="254">
        <f t="shared" si="548"/>
        <v>34267</v>
      </c>
      <c r="M1468" s="254">
        <f t="shared" si="548"/>
        <v>35845</v>
      </c>
      <c r="N1468" s="254">
        <f t="shared" si="548"/>
        <v>-672</v>
      </c>
      <c r="O1468" s="254">
        <f t="shared" si="548"/>
        <v>35173</v>
      </c>
    </row>
    <row r="1469" spans="2:15" customFormat="1" ht="48" thickBot="1" x14ac:dyDescent="0.3">
      <c r="B1469" s="290" t="s">
        <v>109</v>
      </c>
      <c r="C1469" s="42" t="s">
        <v>81</v>
      </c>
      <c r="D1469" s="3" t="s">
        <v>39</v>
      </c>
      <c r="E1469" s="125" t="s">
        <v>1568</v>
      </c>
      <c r="F1469" s="28">
        <v>600</v>
      </c>
      <c r="G1469" s="254">
        <v>32882</v>
      </c>
      <c r="H1469" s="254">
        <v>596</v>
      </c>
      <c r="I1469" s="254">
        <f>G1469+H1469</f>
        <v>33478</v>
      </c>
      <c r="J1469" s="254">
        <v>34737</v>
      </c>
      <c r="K1469" s="254">
        <v>-470</v>
      </c>
      <c r="L1469" s="254">
        <f>J1469+K1469</f>
        <v>34267</v>
      </c>
      <c r="M1469" s="254">
        <v>35845</v>
      </c>
      <c r="N1469" s="254">
        <v>-672</v>
      </c>
      <c r="O1469" s="254">
        <f>M1469+N1469</f>
        <v>35173</v>
      </c>
    </row>
    <row r="1470" spans="2:15" customFormat="1" ht="32.25" hidden="1" thickBot="1" x14ac:dyDescent="0.3">
      <c r="B1470" s="189" t="s">
        <v>1569</v>
      </c>
      <c r="C1470" s="42" t="s">
        <v>81</v>
      </c>
      <c r="D1470" s="3" t="s">
        <v>39</v>
      </c>
      <c r="E1470" s="125" t="s">
        <v>1570</v>
      </c>
      <c r="F1470" s="28"/>
      <c r="G1470" s="254">
        <f t="shared" ref="G1470:O1470" si="549">G1471</f>
        <v>0</v>
      </c>
      <c r="H1470" s="254">
        <f t="shared" si="549"/>
        <v>0</v>
      </c>
      <c r="I1470" s="254">
        <f t="shared" si="549"/>
        <v>0</v>
      </c>
      <c r="J1470" s="254">
        <f t="shared" si="549"/>
        <v>0</v>
      </c>
      <c r="K1470" s="254">
        <f t="shared" si="549"/>
        <v>0</v>
      </c>
      <c r="L1470" s="254">
        <f t="shared" si="549"/>
        <v>0</v>
      </c>
      <c r="M1470" s="254">
        <f t="shared" si="549"/>
        <v>0</v>
      </c>
      <c r="N1470" s="254">
        <f t="shared" si="549"/>
        <v>0</v>
      </c>
      <c r="O1470" s="254">
        <f t="shared" si="549"/>
        <v>0</v>
      </c>
    </row>
    <row r="1471" spans="2:15" customFormat="1" ht="111" hidden="1" thickBot="1" x14ac:dyDescent="0.3">
      <c r="B1471" s="189" t="s">
        <v>1620</v>
      </c>
      <c r="C1471" s="42" t="s">
        <v>81</v>
      </c>
      <c r="D1471" s="3" t="s">
        <v>39</v>
      </c>
      <c r="E1471" s="125" t="s">
        <v>1572</v>
      </c>
      <c r="F1471" s="28">
        <v>600</v>
      </c>
      <c r="G1471" s="254"/>
      <c r="H1471" s="254"/>
      <c r="I1471" s="254"/>
      <c r="J1471" s="254"/>
      <c r="K1471" s="254"/>
      <c r="L1471" s="254"/>
      <c r="M1471" s="254"/>
      <c r="N1471" s="254"/>
      <c r="O1471" s="254"/>
    </row>
    <row r="1472" spans="2:15" s="26" customFormat="1" ht="16.5" thickBot="1" x14ac:dyDescent="0.3">
      <c r="B1472" s="302" t="s">
        <v>1621</v>
      </c>
      <c r="C1472" s="13" t="s">
        <v>221</v>
      </c>
      <c r="D1472" s="15" t="s">
        <v>328</v>
      </c>
      <c r="E1472" s="14"/>
      <c r="F1472" s="16"/>
      <c r="G1472" s="251">
        <f t="shared" ref="G1472:O1472" si="550">G1473+G1490</f>
        <v>272098</v>
      </c>
      <c r="H1472" s="251">
        <f t="shared" si="550"/>
        <v>976</v>
      </c>
      <c r="I1472" s="251">
        <f t="shared" si="550"/>
        <v>273074</v>
      </c>
      <c r="J1472" s="251">
        <f t="shared" si="550"/>
        <v>253194</v>
      </c>
      <c r="K1472" s="251">
        <f t="shared" si="550"/>
        <v>-3962</v>
      </c>
      <c r="L1472" s="251">
        <f t="shared" si="550"/>
        <v>249232</v>
      </c>
      <c r="M1472" s="251">
        <f t="shared" si="550"/>
        <v>260693</v>
      </c>
      <c r="N1472" s="251">
        <f t="shared" si="550"/>
        <v>-4949</v>
      </c>
      <c r="O1472" s="251">
        <f t="shared" si="550"/>
        <v>255744</v>
      </c>
    </row>
    <row r="1473" spans="2:15" s="26" customFormat="1" ht="31.5" x14ac:dyDescent="0.25">
      <c r="B1473" s="206" t="s">
        <v>1577</v>
      </c>
      <c r="C1473" s="42" t="s">
        <v>81</v>
      </c>
      <c r="D1473" s="3" t="s">
        <v>128</v>
      </c>
      <c r="E1473" s="125" t="s">
        <v>1615</v>
      </c>
      <c r="F1473" s="6"/>
      <c r="G1473" s="254">
        <f>G1478+G1483+G1474</f>
        <v>271948</v>
      </c>
      <c r="H1473" s="254">
        <f>H1478+H1483+H1474</f>
        <v>976</v>
      </c>
      <c r="I1473" s="254">
        <f>I1478+I1483+I1474</f>
        <v>272924</v>
      </c>
      <c r="J1473" s="254">
        <f>J1478+J1483</f>
        <v>253194</v>
      </c>
      <c r="K1473" s="254">
        <f>K1478+K1483+K1474</f>
        <v>-3962</v>
      </c>
      <c r="L1473" s="254">
        <f>L1478+L1483+L1474</f>
        <v>249232</v>
      </c>
      <c r="M1473" s="254">
        <f>M1478+M1483</f>
        <v>260693</v>
      </c>
      <c r="N1473" s="254">
        <f>N1478+N1483+N1474</f>
        <v>-4949</v>
      </c>
      <c r="O1473" s="254">
        <f>O1478+O1483+O1474</f>
        <v>255744</v>
      </c>
    </row>
    <row r="1474" spans="2:15" s="26" customFormat="1" ht="47.25" x14ac:dyDescent="0.25">
      <c r="B1474" s="206" t="s">
        <v>2244</v>
      </c>
      <c r="C1474" s="42" t="s">
        <v>81</v>
      </c>
      <c r="D1474" s="3" t="s">
        <v>128</v>
      </c>
      <c r="E1474" s="125" t="s">
        <v>1479</v>
      </c>
      <c r="F1474" s="6"/>
      <c r="G1474" s="254">
        <f>G1475</f>
        <v>30429</v>
      </c>
      <c r="H1474" s="254">
        <f>H1475</f>
        <v>-1700</v>
      </c>
      <c r="I1474" s="254">
        <f>I1475</f>
        <v>28729</v>
      </c>
      <c r="J1474" s="254">
        <f>J1475</f>
        <v>0</v>
      </c>
      <c r="K1474" s="254">
        <f>K1475</f>
        <v>0</v>
      </c>
      <c r="L1474" s="254"/>
      <c r="M1474" s="254"/>
      <c r="N1474" s="254"/>
      <c r="O1474" s="254"/>
    </row>
    <row r="1475" spans="2:15" s="26" customFormat="1" ht="15.75" x14ac:dyDescent="0.25">
      <c r="B1475" s="206" t="s">
        <v>1515</v>
      </c>
      <c r="C1475" s="42" t="s">
        <v>81</v>
      </c>
      <c r="D1475" s="3" t="s">
        <v>128</v>
      </c>
      <c r="E1475" s="125" t="s">
        <v>1516</v>
      </c>
      <c r="F1475" s="6"/>
      <c r="G1475" s="254">
        <f>G1476+G1477</f>
        <v>30429</v>
      </c>
      <c r="H1475" s="254">
        <f>H1476+H1477</f>
        <v>-1700</v>
      </c>
      <c r="I1475" s="254">
        <f>I1476+I1477</f>
        <v>28729</v>
      </c>
      <c r="J1475" s="254">
        <f>J1476+J1477</f>
        <v>0</v>
      </c>
      <c r="K1475" s="254">
        <f>K1476+K1477</f>
        <v>0</v>
      </c>
      <c r="L1475" s="254"/>
      <c r="M1475" s="254"/>
      <c r="N1475" s="254"/>
      <c r="O1475" s="254"/>
    </row>
    <row r="1476" spans="2:15" s="26" customFormat="1" ht="47.25" x14ac:dyDescent="0.25">
      <c r="B1476" s="206" t="s">
        <v>1054</v>
      </c>
      <c r="C1476" s="42" t="s">
        <v>81</v>
      </c>
      <c r="D1476" s="3" t="s">
        <v>128</v>
      </c>
      <c r="E1476" s="125" t="s">
        <v>1518</v>
      </c>
      <c r="F1476" s="6" t="s">
        <v>111</v>
      </c>
      <c r="G1476" s="254">
        <v>1700</v>
      </c>
      <c r="H1476" s="254">
        <v>27029</v>
      </c>
      <c r="I1476" s="254">
        <f>G1476+H1476</f>
        <v>28729</v>
      </c>
      <c r="J1476" s="254">
        <v>0</v>
      </c>
      <c r="K1476" s="254"/>
      <c r="L1476" s="254"/>
      <c r="M1476" s="254"/>
      <c r="N1476" s="254"/>
      <c r="O1476" s="254"/>
    </row>
    <row r="1477" spans="2:15" s="26" customFormat="1" ht="47.25" hidden="1" x14ac:dyDescent="0.25">
      <c r="B1477" s="206" t="s">
        <v>1644</v>
      </c>
      <c r="C1477" s="42" t="s">
        <v>81</v>
      </c>
      <c r="D1477" s="3" t="s">
        <v>128</v>
      </c>
      <c r="E1477" s="125" t="s">
        <v>1519</v>
      </c>
      <c r="F1477" s="6" t="s">
        <v>1197</v>
      </c>
      <c r="G1477" s="254">
        <v>28729</v>
      </c>
      <c r="H1477" s="254">
        <v>-28729</v>
      </c>
      <c r="I1477" s="254">
        <f>G1477+H1477</f>
        <v>0</v>
      </c>
      <c r="J1477" s="254">
        <v>0</v>
      </c>
      <c r="K1477" s="254"/>
      <c r="L1477" s="254">
        <f>J1477+K1477</f>
        <v>0</v>
      </c>
      <c r="M1477" s="254">
        <v>0</v>
      </c>
      <c r="N1477" s="254"/>
      <c r="O1477" s="254">
        <f>M1477+N1477</f>
        <v>0</v>
      </c>
    </row>
    <row r="1478" spans="2:15" s="26" customFormat="1" ht="18.75" hidden="1" customHeight="1" x14ac:dyDescent="0.25">
      <c r="B1478" s="189" t="s">
        <v>1554</v>
      </c>
      <c r="C1478" s="42" t="s">
        <v>81</v>
      </c>
      <c r="D1478" s="3" t="s">
        <v>128</v>
      </c>
      <c r="E1478" s="125" t="s">
        <v>1616</v>
      </c>
      <c r="F1478" s="28"/>
      <c r="G1478" s="254">
        <f t="shared" ref="G1478:O1478" si="551">G1481</f>
        <v>0</v>
      </c>
      <c r="H1478" s="254">
        <f t="shared" si="551"/>
        <v>0</v>
      </c>
      <c r="I1478" s="254">
        <f t="shared" si="551"/>
        <v>0</v>
      </c>
      <c r="J1478" s="254">
        <f t="shared" si="551"/>
        <v>0</v>
      </c>
      <c r="K1478" s="254">
        <f t="shared" si="551"/>
        <v>0</v>
      </c>
      <c r="L1478" s="254">
        <f t="shared" si="551"/>
        <v>0</v>
      </c>
      <c r="M1478" s="254">
        <f t="shared" si="551"/>
        <v>0</v>
      </c>
      <c r="N1478" s="254">
        <f t="shared" si="551"/>
        <v>0</v>
      </c>
      <c r="O1478" s="254">
        <f t="shared" si="551"/>
        <v>0</v>
      </c>
    </row>
    <row r="1479" spans="2:15" s="26" customFormat="1" ht="31.5" hidden="1" x14ac:dyDescent="0.25">
      <c r="B1479" s="189" t="s">
        <v>1617</v>
      </c>
      <c r="C1479" s="42" t="s">
        <v>81</v>
      </c>
      <c r="D1479" s="3" t="s">
        <v>128</v>
      </c>
      <c r="E1479" s="125" t="s">
        <v>1557</v>
      </c>
      <c r="F1479" s="28"/>
      <c r="G1479" s="254"/>
      <c r="H1479" s="254"/>
      <c r="I1479" s="254"/>
      <c r="J1479" s="254"/>
      <c r="K1479" s="254"/>
      <c r="L1479" s="254"/>
      <c r="M1479" s="254"/>
      <c r="N1479" s="254"/>
      <c r="O1479" s="254"/>
    </row>
    <row r="1480" spans="2:15" s="26" customFormat="1" ht="47.25" hidden="1" x14ac:dyDescent="0.25">
      <c r="B1480" s="189" t="s">
        <v>1618</v>
      </c>
      <c r="C1480" s="42" t="s">
        <v>81</v>
      </c>
      <c r="D1480" s="3" t="s">
        <v>128</v>
      </c>
      <c r="E1480" s="125" t="s">
        <v>1559</v>
      </c>
      <c r="F1480" s="28">
        <v>600</v>
      </c>
      <c r="G1480" s="254"/>
      <c r="H1480" s="254"/>
      <c r="I1480" s="254"/>
      <c r="J1480" s="254"/>
      <c r="K1480" s="254"/>
      <c r="L1480" s="254"/>
      <c r="M1480" s="254"/>
      <c r="N1480" s="254"/>
      <c r="O1480" s="254"/>
    </row>
    <row r="1481" spans="2:15" s="26" customFormat="1" ht="47.25" hidden="1" x14ac:dyDescent="0.25">
      <c r="B1481" s="189" t="s">
        <v>1622</v>
      </c>
      <c r="C1481" s="42" t="s">
        <v>81</v>
      </c>
      <c r="D1481" s="3" t="s">
        <v>128</v>
      </c>
      <c r="E1481" s="125" t="s">
        <v>1561</v>
      </c>
      <c r="F1481" s="6"/>
      <c r="G1481" s="254">
        <f t="shared" ref="G1481:O1481" si="552">G1482</f>
        <v>0</v>
      </c>
      <c r="H1481" s="254">
        <f t="shared" si="552"/>
        <v>0</v>
      </c>
      <c r="I1481" s="254">
        <f t="shared" si="552"/>
        <v>0</v>
      </c>
      <c r="J1481" s="254">
        <f t="shared" si="552"/>
        <v>0</v>
      </c>
      <c r="K1481" s="254">
        <f t="shared" si="552"/>
        <v>0</v>
      </c>
      <c r="L1481" s="254">
        <f t="shared" si="552"/>
        <v>0</v>
      </c>
      <c r="M1481" s="254">
        <f t="shared" si="552"/>
        <v>0</v>
      </c>
      <c r="N1481" s="254">
        <f t="shared" si="552"/>
        <v>0</v>
      </c>
      <c r="O1481" s="254">
        <f t="shared" si="552"/>
        <v>0</v>
      </c>
    </row>
    <row r="1482" spans="2:15" s="26" customFormat="1" ht="47.25" hidden="1" x14ac:dyDescent="0.25">
      <c r="B1482" s="189" t="s">
        <v>1562</v>
      </c>
      <c r="C1482" s="42" t="s">
        <v>81</v>
      </c>
      <c r="D1482" s="3" t="s">
        <v>128</v>
      </c>
      <c r="E1482" s="125" t="s">
        <v>1563</v>
      </c>
      <c r="F1482" s="6">
        <v>300</v>
      </c>
      <c r="G1482" s="254"/>
      <c r="H1482" s="254"/>
      <c r="I1482" s="254"/>
      <c r="J1482" s="254"/>
      <c r="K1482" s="254"/>
      <c r="L1482" s="254"/>
      <c r="M1482" s="254"/>
      <c r="N1482" s="254"/>
      <c r="O1482" s="254"/>
    </row>
    <row r="1483" spans="2:15" s="26" customFormat="1" ht="15.75" x14ac:dyDescent="0.25">
      <c r="B1483" s="290" t="s">
        <v>1564</v>
      </c>
      <c r="C1483" s="42" t="s">
        <v>81</v>
      </c>
      <c r="D1483" s="3" t="s">
        <v>128</v>
      </c>
      <c r="E1483" s="125" t="s">
        <v>1565</v>
      </c>
      <c r="F1483" s="6"/>
      <c r="G1483" s="254">
        <f t="shared" ref="G1483:O1484" si="553">G1484</f>
        <v>241519</v>
      </c>
      <c r="H1483" s="254">
        <f t="shared" si="553"/>
        <v>2676</v>
      </c>
      <c r="I1483" s="254">
        <f t="shared" si="553"/>
        <v>244195</v>
      </c>
      <c r="J1483" s="254">
        <f t="shared" si="553"/>
        <v>253194</v>
      </c>
      <c r="K1483" s="254">
        <f t="shared" si="553"/>
        <v>-3962</v>
      </c>
      <c r="L1483" s="254">
        <f t="shared" si="553"/>
        <v>249232</v>
      </c>
      <c r="M1483" s="254">
        <f t="shared" si="553"/>
        <v>260693</v>
      </c>
      <c r="N1483" s="254">
        <f t="shared" si="553"/>
        <v>-4949</v>
      </c>
      <c r="O1483" s="254">
        <f t="shared" si="553"/>
        <v>255744</v>
      </c>
    </row>
    <row r="1484" spans="2:15" s="26" customFormat="1" ht="30.75" customHeight="1" x14ac:dyDescent="0.25">
      <c r="B1484" s="189" t="s">
        <v>107</v>
      </c>
      <c r="C1484" s="42" t="s">
        <v>81</v>
      </c>
      <c r="D1484" s="3" t="s">
        <v>128</v>
      </c>
      <c r="E1484" s="125" t="s">
        <v>1566</v>
      </c>
      <c r="F1484" s="6"/>
      <c r="G1484" s="254">
        <f t="shared" si="553"/>
        <v>241519</v>
      </c>
      <c r="H1484" s="254">
        <f t="shared" si="553"/>
        <v>2676</v>
      </c>
      <c r="I1484" s="254">
        <f t="shared" si="553"/>
        <v>244195</v>
      </c>
      <c r="J1484" s="254">
        <f t="shared" si="553"/>
        <v>253194</v>
      </c>
      <c r="K1484" s="254">
        <f t="shared" si="553"/>
        <v>-3962</v>
      </c>
      <c r="L1484" s="254">
        <f t="shared" si="553"/>
        <v>249232</v>
      </c>
      <c r="M1484" s="254">
        <f t="shared" si="553"/>
        <v>260693</v>
      </c>
      <c r="N1484" s="254">
        <f t="shared" si="553"/>
        <v>-4949</v>
      </c>
      <c r="O1484" s="254">
        <f t="shared" si="553"/>
        <v>255744</v>
      </c>
    </row>
    <row r="1485" spans="2:15" s="26" customFormat="1" ht="1.5" hidden="1" customHeight="1" x14ac:dyDescent="0.25">
      <c r="B1485" s="342" t="s">
        <v>1567</v>
      </c>
      <c r="C1485" s="343" t="s">
        <v>81</v>
      </c>
      <c r="D1485" s="344" t="s">
        <v>128</v>
      </c>
      <c r="E1485" s="345" t="s">
        <v>1568</v>
      </c>
      <c r="F1485" s="346"/>
      <c r="G1485" s="347">
        <f t="shared" ref="G1485:O1485" si="554">G1486+G1487+G1488+G1489</f>
        <v>241519</v>
      </c>
      <c r="H1485" s="347">
        <f t="shared" si="554"/>
        <v>2676</v>
      </c>
      <c r="I1485" s="347">
        <f t="shared" si="554"/>
        <v>244195</v>
      </c>
      <c r="J1485" s="347">
        <f t="shared" si="554"/>
        <v>253194</v>
      </c>
      <c r="K1485" s="347">
        <f t="shared" si="554"/>
        <v>-3962</v>
      </c>
      <c r="L1485" s="347">
        <f t="shared" si="554"/>
        <v>249232</v>
      </c>
      <c r="M1485" s="347">
        <f t="shared" si="554"/>
        <v>260693</v>
      </c>
      <c r="N1485" s="347">
        <f t="shared" si="554"/>
        <v>-4949</v>
      </c>
      <c r="O1485" s="347">
        <f t="shared" si="554"/>
        <v>255744</v>
      </c>
    </row>
    <row r="1486" spans="2:15" s="26" customFormat="1" ht="81.75" customHeight="1" x14ac:dyDescent="0.25">
      <c r="B1486" s="206" t="s">
        <v>118</v>
      </c>
      <c r="C1486" s="42" t="s">
        <v>81</v>
      </c>
      <c r="D1486" s="3" t="s">
        <v>128</v>
      </c>
      <c r="E1486" s="125" t="s">
        <v>1568</v>
      </c>
      <c r="F1486" s="6">
        <v>100</v>
      </c>
      <c r="G1486" s="254">
        <v>44885</v>
      </c>
      <c r="H1486" s="254">
        <v>632</v>
      </c>
      <c r="I1486" s="254">
        <f>G1486+H1486</f>
        <v>45517</v>
      </c>
      <c r="J1486" s="254">
        <v>47752</v>
      </c>
      <c r="K1486" s="254">
        <v>-888</v>
      </c>
      <c r="L1486" s="254">
        <f>J1486+K1486</f>
        <v>46864</v>
      </c>
      <c r="M1486" s="254">
        <v>49570</v>
      </c>
      <c r="N1486" s="254">
        <v>-1081</v>
      </c>
      <c r="O1486" s="254">
        <f>M1486+N1486</f>
        <v>48489</v>
      </c>
    </row>
    <row r="1487" spans="2:15" s="26" customFormat="1" ht="31.5" x14ac:dyDescent="0.25">
      <c r="B1487" s="189" t="s">
        <v>191</v>
      </c>
      <c r="C1487" s="42" t="s">
        <v>81</v>
      </c>
      <c r="D1487" s="3" t="s">
        <v>128</v>
      </c>
      <c r="E1487" s="125" t="s">
        <v>1568</v>
      </c>
      <c r="F1487" s="28">
        <v>200</v>
      </c>
      <c r="G1487" s="254">
        <v>11852</v>
      </c>
      <c r="H1487" s="254"/>
      <c r="I1487" s="254">
        <f>G1487+H1487</f>
        <v>11852</v>
      </c>
      <c r="J1487" s="254">
        <v>11852</v>
      </c>
      <c r="K1487" s="254"/>
      <c r="L1487" s="254">
        <f>J1487+K1487</f>
        <v>11852</v>
      </c>
      <c r="M1487" s="254">
        <v>11852</v>
      </c>
      <c r="N1487" s="254"/>
      <c r="O1487" s="254">
        <f>M1487+N1487</f>
        <v>11852</v>
      </c>
    </row>
    <row r="1488" spans="2:15" s="26" customFormat="1" ht="47.25" x14ac:dyDescent="0.25">
      <c r="B1488" s="290" t="s">
        <v>109</v>
      </c>
      <c r="C1488" s="42" t="s">
        <v>81</v>
      </c>
      <c r="D1488" s="3" t="s">
        <v>128</v>
      </c>
      <c r="E1488" s="125" t="s">
        <v>1568</v>
      </c>
      <c r="F1488" s="4">
        <v>600</v>
      </c>
      <c r="G1488" s="254">
        <v>184423</v>
      </c>
      <c r="H1488" s="254">
        <v>2044</v>
      </c>
      <c r="I1488" s="254">
        <f>G1488+H1488</f>
        <v>186467</v>
      </c>
      <c r="J1488" s="254">
        <v>193231</v>
      </c>
      <c r="K1488" s="254">
        <v>-3074</v>
      </c>
      <c r="L1488" s="254">
        <f>J1488+K1488</f>
        <v>190157</v>
      </c>
      <c r="M1488" s="254">
        <v>198912</v>
      </c>
      <c r="N1488" s="254">
        <v>-3868</v>
      </c>
      <c r="O1488" s="254">
        <f>M1488+N1488</f>
        <v>195044</v>
      </c>
    </row>
    <row r="1489" spans="2:15" s="26" customFormat="1" ht="31.5" x14ac:dyDescent="0.25">
      <c r="B1489" s="189" t="s">
        <v>192</v>
      </c>
      <c r="C1489" s="42" t="s">
        <v>81</v>
      </c>
      <c r="D1489" s="3" t="s">
        <v>128</v>
      </c>
      <c r="E1489" s="125" t="s">
        <v>1568</v>
      </c>
      <c r="F1489" s="28">
        <v>800</v>
      </c>
      <c r="G1489" s="254">
        <v>359</v>
      </c>
      <c r="H1489" s="254"/>
      <c r="I1489" s="254">
        <f>G1489+H1489</f>
        <v>359</v>
      </c>
      <c r="J1489" s="254">
        <v>359</v>
      </c>
      <c r="K1489" s="254"/>
      <c r="L1489" s="254">
        <f>J1489+K1489</f>
        <v>359</v>
      </c>
      <c r="M1489" s="254">
        <v>359</v>
      </c>
      <c r="N1489" s="254"/>
      <c r="O1489" s="254">
        <f>M1489+N1489</f>
        <v>359</v>
      </c>
    </row>
    <row r="1490" spans="2:15" s="26" customFormat="1" ht="31.5" x14ac:dyDescent="0.25">
      <c r="B1490" s="189" t="s">
        <v>2090</v>
      </c>
      <c r="C1490" s="42" t="s">
        <v>81</v>
      </c>
      <c r="D1490" s="3" t="s">
        <v>128</v>
      </c>
      <c r="E1490" s="117" t="s">
        <v>39</v>
      </c>
      <c r="F1490" s="6"/>
      <c r="G1490" s="254">
        <f t="shared" ref="G1490:K1492" si="555">G1491</f>
        <v>150</v>
      </c>
      <c r="H1490" s="254">
        <f t="shared" si="555"/>
        <v>0</v>
      </c>
      <c r="I1490" s="254">
        <f t="shared" si="555"/>
        <v>150</v>
      </c>
      <c r="J1490" s="254">
        <f t="shared" si="555"/>
        <v>0</v>
      </c>
      <c r="K1490" s="254">
        <f t="shared" si="555"/>
        <v>0</v>
      </c>
      <c r="L1490" s="254"/>
      <c r="M1490" s="254"/>
      <c r="N1490" s="254"/>
      <c r="O1490" s="254"/>
    </row>
    <row r="1491" spans="2:15" s="26" customFormat="1" ht="15.75" x14ac:dyDescent="0.25">
      <c r="B1491" s="189" t="s">
        <v>742</v>
      </c>
      <c r="C1491" s="42" t="s">
        <v>81</v>
      </c>
      <c r="D1491" s="3" t="s">
        <v>128</v>
      </c>
      <c r="E1491" s="117" t="s">
        <v>279</v>
      </c>
      <c r="F1491" s="6"/>
      <c r="G1491" s="254">
        <f t="shared" si="555"/>
        <v>150</v>
      </c>
      <c r="H1491" s="254">
        <f t="shared" si="555"/>
        <v>0</v>
      </c>
      <c r="I1491" s="254">
        <f t="shared" si="555"/>
        <v>150</v>
      </c>
      <c r="J1491" s="254">
        <f t="shared" si="555"/>
        <v>0</v>
      </c>
      <c r="K1491" s="254">
        <f t="shared" si="555"/>
        <v>0</v>
      </c>
      <c r="L1491" s="254"/>
      <c r="M1491" s="254"/>
      <c r="N1491" s="254"/>
      <c r="O1491" s="254"/>
    </row>
    <row r="1492" spans="2:15" s="26" customFormat="1" ht="78.75" x14ac:dyDescent="0.25">
      <c r="B1492" s="189" t="s">
        <v>1575</v>
      </c>
      <c r="C1492" s="42" t="s">
        <v>81</v>
      </c>
      <c r="D1492" s="3" t="s">
        <v>128</v>
      </c>
      <c r="E1492" s="117" t="s">
        <v>280</v>
      </c>
      <c r="F1492" s="6"/>
      <c r="G1492" s="254">
        <f t="shared" si="555"/>
        <v>150</v>
      </c>
      <c r="H1492" s="254">
        <f t="shared" si="555"/>
        <v>0</v>
      </c>
      <c r="I1492" s="254">
        <f t="shared" si="555"/>
        <v>150</v>
      </c>
      <c r="J1492" s="254">
        <f t="shared" si="555"/>
        <v>0</v>
      </c>
      <c r="K1492" s="254">
        <f t="shared" si="555"/>
        <v>0</v>
      </c>
      <c r="L1492" s="254"/>
      <c r="M1492" s="254"/>
      <c r="N1492" s="254"/>
      <c r="O1492" s="254"/>
    </row>
    <row r="1493" spans="2:15" s="26" customFormat="1" ht="75" customHeight="1" thickBot="1" x14ac:dyDescent="0.3">
      <c r="B1493" s="189" t="s">
        <v>2122</v>
      </c>
      <c r="C1493" s="42" t="s">
        <v>81</v>
      </c>
      <c r="D1493" s="3" t="s">
        <v>128</v>
      </c>
      <c r="E1493" s="117" t="s">
        <v>283</v>
      </c>
      <c r="F1493" s="7" t="s">
        <v>111</v>
      </c>
      <c r="G1493" s="254">
        <v>150</v>
      </c>
      <c r="H1493" s="254"/>
      <c r="I1493" s="254">
        <f>G1493+H1493</f>
        <v>150</v>
      </c>
      <c r="J1493" s="254">
        <v>0</v>
      </c>
      <c r="K1493" s="254"/>
      <c r="L1493" s="254"/>
      <c r="M1493" s="254"/>
      <c r="N1493" s="254"/>
      <c r="O1493" s="254"/>
    </row>
    <row r="1494" spans="2:15" s="26" customFormat="1" ht="41.25" customHeight="1" thickBot="1" x14ac:dyDescent="0.3">
      <c r="B1494" s="302" t="s">
        <v>1623</v>
      </c>
      <c r="C1494" s="13" t="s">
        <v>221</v>
      </c>
      <c r="D1494" s="15" t="s">
        <v>623</v>
      </c>
      <c r="E1494" s="14"/>
      <c r="F1494" s="16"/>
      <c r="G1494" s="251">
        <f t="shared" ref="G1494:O1494" si="556">G1495</f>
        <v>258190</v>
      </c>
      <c r="H1494" s="251">
        <f t="shared" si="556"/>
        <v>2821</v>
      </c>
      <c r="I1494" s="251">
        <f t="shared" si="556"/>
        <v>261011</v>
      </c>
      <c r="J1494" s="251">
        <f t="shared" si="556"/>
        <v>267840</v>
      </c>
      <c r="K1494" s="251">
        <f t="shared" si="556"/>
        <v>-3074</v>
      </c>
      <c r="L1494" s="251">
        <f t="shared" si="556"/>
        <v>264766</v>
      </c>
      <c r="M1494" s="251">
        <f t="shared" si="556"/>
        <v>274522</v>
      </c>
      <c r="N1494" s="251">
        <f t="shared" si="556"/>
        <v>-4080</v>
      </c>
      <c r="O1494" s="251">
        <f t="shared" si="556"/>
        <v>270442</v>
      </c>
    </row>
    <row r="1495" spans="2:15" s="26" customFormat="1" ht="31.5" x14ac:dyDescent="0.25">
      <c r="B1495" s="206" t="s">
        <v>1577</v>
      </c>
      <c r="C1495" s="42" t="s">
        <v>81</v>
      </c>
      <c r="D1495" s="3" t="s">
        <v>143</v>
      </c>
      <c r="E1495" s="125" t="s">
        <v>1615</v>
      </c>
      <c r="F1495" s="6"/>
      <c r="G1495" s="254">
        <f t="shared" ref="G1495:O1495" si="557">G1496+G1499+G1502</f>
        <v>258190</v>
      </c>
      <c r="H1495" s="254">
        <f t="shared" si="557"/>
        <v>2821</v>
      </c>
      <c r="I1495" s="254">
        <f t="shared" si="557"/>
        <v>261011</v>
      </c>
      <c r="J1495" s="254">
        <f t="shared" si="557"/>
        <v>267840</v>
      </c>
      <c r="K1495" s="254">
        <f t="shared" si="557"/>
        <v>-3074</v>
      </c>
      <c r="L1495" s="254">
        <f t="shared" si="557"/>
        <v>264766</v>
      </c>
      <c r="M1495" s="254">
        <f t="shared" si="557"/>
        <v>274522</v>
      </c>
      <c r="N1495" s="254">
        <f t="shared" si="557"/>
        <v>-4080</v>
      </c>
      <c r="O1495" s="254">
        <f t="shared" si="557"/>
        <v>270442</v>
      </c>
    </row>
    <row r="1496" spans="2:15" s="26" customFormat="1" ht="47.25" x14ac:dyDescent="0.25">
      <c r="B1496" s="189" t="s">
        <v>1581</v>
      </c>
      <c r="C1496" s="42" t="s">
        <v>81</v>
      </c>
      <c r="D1496" s="3" t="s">
        <v>143</v>
      </c>
      <c r="E1496" s="125" t="s">
        <v>1479</v>
      </c>
      <c r="F1496" s="6"/>
      <c r="G1496" s="254">
        <f t="shared" ref="G1496:O1497" si="558">G1497</f>
        <v>21160</v>
      </c>
      <c r="H1496" s="254">
        <f t="shared" si="558"/>
        <v>0</v>
      </c>
      <c r="I1496" s="254">
        <f t="shared" si="558"/>
        <v>21160</v>
      </c>
      <c r="J1496" s="254">
        <f t="shared" si="558"/>
        <v>21160</v>
      </c>
      <c r="K1496" s="254">
        <f t="shared" si="558"/>
        <v>0</v>
      </c>
      <c r="L1496" s="254">
        <f t="shared" si="558"/>
        <v>21160</v>
      </c>
      <c r="M1496" s="254">
        <f t="shared" si="558"/>
        <v>21160</v>
      </c>
      <c r="N1496" s="254">
        <f t="shared" si="558"/>
        <v>0</v>
      </c>
      <c r="O1496" s="254">
        <f t="shared" si="558"/>
        <v>21160</v>
      </c>
    </row>
    <row r="1497" spans="2:15" s="26" customFormat="1" ht="15.75" x14ac:dyDescent="0.25">
      <c r="B1497" s="206" t="s">
        <v>1624</v>
      </c>
      <c r="C1497" s="42" t="s">
        <v>81</v>
      </c>
      <c r="D1497" s="3" t="s">
        <v>143</v>
      </c>
      <c r="E1497" s="125" t="s">
        <v>1625</v>
      </c>
      <c r="F1497" s="6"/>
      <c r="G1497" s="254">
        <f t="shared" si="558"/>
        <v>21160</v>
      </c>
      <c r="H1497" s="254">
        <f t="shared" si="558"/>
        <v>0</v>
      </c>
      <c r="I1497" s="254">
        <f t="shared" si="558"/>
        <v>21160</v>
      </c>
      <c r="J1497" s="254">
        <f t="shared" si="558"/>
        <v>21160</v>
      </c>
      <c r="K1497" s="254">
        <f t="shared" si="558"/>
        <v>0</v>
      </c>
      <c r="L1497" s="254">
        <f t="shared" si="558"/>
        <v>21160</v>
      </c>
      <c r="M1497" s="254">
        <f t="shared" si="558"/>
        <v>21160</v>
      </c>
      <c r="N1497" s="254">
        <f t="shared" si="558"/>
        <v>0</v>
      </c>
      <c r="O1497" s="254">
        <f t="shared" si="558"/>
        <v>21160</v>
      </c>
    </row>
    <row r="1498" spans="2:15" s="26" customFormat="1" ht="34.5" customHeight="1" x14ac:dyDescent="0.25">
      <c r="B1498" s="189" t="s">
        <v>1626</v>
      </c>
      <c r="C1498" s="42" t="s">
        <v>81</v>
      </c>
      <c r="D1498" s="3" t="s">
        <v>143</v>
      </c>
      <c r="E1498" s="125" t="s">
        <v>1627</v>
      </c>
      <c r="F1498" s="6">
        <v>300</v>
      </c>
      <c r="G1498" s="254">
        <v>21160</v>
      </c>
      <c r="H1498" s="254"/>
      <c r="I1498" s="254">
        <f>G1498+H1498</f>
        <v>21160</v>
      </c>
      <c r="J1498" s="254">
        <v>21160</v>
      </c>
      <c r="K1498" s="254"/>
      <c r="L1498" s="254">
        <f>J1498+K1498</f>
        <v>21160</v>
      </c>
      <c r="M1498" s="254">
        <v>21160</v>
      </c>
      <c r="N1498" s="254"/>
      <c r="O1498" s="254">
        <f>M1498+N1498</f>
        <v>21160</v>
      </c>
    </row>
    <row r="1499" spans="2:15" s="26" customFormat="1" ht="15.75" x14ac:dyDescent="0.25">
      <c r="B1499" s="189" t="s">
        <v>1628</v>
      </c>
      <c r="C1499" s="42" t="s">
        <v>81</v>
      </c>
      <c r="D1499" s="3" t="s">
        <v>143</v>
      </c>
      <c r="E1499" s="125" t="s">
        <v>1629</v>
      </c>
      <c r="F1499" s="6"/>
      <c r="G1499" s="254">
        <f t="shared" ref="G1499:O1499" si="559">G1500</f>
        <v>31978</v>
      </c>
      <c r="H1499" s="254">
        <f t="shared" si="559"/>
        <v>0</v>
      </c>
      <c r="I1499" s="254">
        <f t="shared" si="559"/>
        <v>31978</v>
      </c>
      <c r="J1499" s="254">
        <f t="shared" si="559"/>
        <v>31978</v>
      </c>
      <c r="K1499" s="254">
        <f t="shared" si="559"/>
        <v>0</v>
      </c>
      <c r="L1499" s="254">
        <f t="shared" si="559"/>
        <v>31978</v>
      </c>
      <c r="M1499" s="254">
        <f t="shared" si="559"/>
        <v>31978</v>
      </c>
      <c r="N1499" s="254">
        <f t="shared" si="559"/>
        <v>0</v>
      </c>
      <c r="O1499" s="254">
        <f t="shared" si="559"/>
        <v>31978</v>
      </c>
    </row>
    <row r="1500" spans="2:15" s="26" customFormat="1" ht="31.5" x14ac:dyDescent="0.25">
      <c r="B1500" s="290" t="s">
        <v>1630</v>
      </c>
      <c r="C1500" s="42" t="s">
        <v>81</v>
      </c>
      <c r="D1500" s="3" t="s">
        <v>143</v>
      </c>
      <c r="E1500" s="125" t="s">
        <v>1631</v>
      </c>
      <c r="F1500" s="6">
        <v>600</v>
      </c>
      <c r="G1500" s="254">
        <v>31978</v>
      </c>
      <c r="H1500" s="254"/>
      <c r="I1500" s="254">
        <f>G1500+H1500</f>
        <v>31978</v>
      </c>
      <c r="J1500" s="254">
        <v>31978</v>
      </c>
      <c r="K1500" s="254"/>
      <c r="L1500" s="254">
        <f>J1500+K1500</f>
        <v>31978</v>
      </c>
      <c r="M1500" s="254">
        <v>31978</v>
      </c>
      <c r="N1500" s="254"/>
      <c r="O1500" s="254">
        <f>M1500+N1500</f>
        <v>31978</v>
      </c>
    </row>
    <row r="1501" spans="2:15" s="26" customFormat="1" ht="15.75" hidden="1" x14ac:dyDescent="0.25">
      <c r="B1501" s="189" t="s">
        <v>1632</v>
      </c>
      <c r="C1501" s="42" t="s">
        <v>81</v>
      </c>
      <c r="D1501" s="3" t="s">
        <v>143</v>
      </c>
      <c r="E1501" s="125" t="s">
        <v>1633</v>
      </c>
      <c r="F1501" s="6"/>
      <c r="G1501" s="254"/>
      <c r="H1501" s="254"/>
      <c r="I1501" s="254"/>
      <c r="J1501" s="254"/>
      <c r="K1501" s="254"/>
      <c r="L1501" s="254"/>
      <c r="M1501" s="254"/>
      <c r="N1501" s="254"/>
      <c r="O1501" s="254"/>
    </row>
    <row r="1502" spans="2:15" s="26" customFormat="1" ht="15.75" x14ac:dyDescent="0.25">
      <c r="B1502" s="189" t="s">
        <v>1564</v>
      </c>
      <c r="C1502" s="42" t="s">
        <v>81</v>
      </c>
      <c r="D1502" s="3" t="s">
        <v>143</v>
      </c>
      <c r="E1502" s="125" t="s">
        <v>1565</v>
      </c>
      <c r="F1502" s="28"/>
      <c r="G1502" s="254">
        <f t="shared" ref="G1502:O1502" si="560">G1503+G1509</f>
        <v>205052</v>
      </c>
      <c r="H1502" s="254">
        <f t="shared" si="560"/>
        <v>2821</v>
      </c>
      <c r="I1502" s="254">
        <f t="shared" si="560"/>
        <v>207873</v>
      </c>
      <c r="J1502" s="254">
        <f t="shared" si="560"/>
        <v>214702</v>
      </c>
      <c r="K1502" s="254">
        <f t="shared" si="560"/>
        <v>-3074</v>
      </c>
      <c r="L1502" s="254">
        <f t="shared" si="560"/>
        <v>211628</v>
      </c>
      <c r="M1502" s="254">
        <f t="shared" si="560"/>
        <v>221384</v>
      </c>
      <c r="N1502" s="254">
        <f t="shared" si="560"/>
        <v>-4080</v>
      </c>
      <c r="O1502" s="254">
        <f t="shared" si="560"/>
        <v>217304</v>
      </c>
    </row>
    <row r="1503" spans="2:15" s="26" customFormat="1" ht="31.5" x14ac:dyDescent="0.25">
      <c r="B1503" s="189" t="s">
        <v>107</v>
      </c>
      <c r="C1503" s="42" t="s">
        <v>81</v>
      </c>
      <c r="D1503" s="3" t="s">
        <v>143</v>
      </c>
      <c r="E1503" s="125" t="s">
        <v>1566</v>
      </c>
      <c r="F1503" s="28"/>
      <c r="G1503" s="254">
        <f t="shared" ref="G1503:O1503" si="561">G1504</f>
        <v>205052</v>
      </c>
      <c r="H1503" s="254">
        <f t="shared" si="561"/>
        <v>2821</v>
      </c>
      <c r="I1503" s="254">
        <f t="shared" si="561"/>
        <v>207873</v>
      </c>
      <c r="J1503" s="254">
        <f t="shared" si="561"/>
        <v>214702</v>
      </c>
      <c r="K1503" s="254">
        <f t="shared" si="561"/>
        <v>-3074</v>
      </c>
      <c r="L1503" s="254">
        <f t="shared" si="561"/>
        <v>211628</v>
      </c>
      <c r="M1503" s="254">
        <f t="shared" si="561"/>
        <v>221384</v>
      </c>
      <c r="N1503" s="254">
        <f t="shared" si="561"/>
        <v>-4080</v>
      </c>
      <c r="O1503" s="254">
        <f t="shared" si="561"/>
        <v>217304</v>
      </c>
    </row>
    <row r="1504" spans="2:15" s="26" customFormat="1" ht="15.75" hidden="1" x14ac:dyDescent="0.25">
      <c r="B1504" s="189" t="s">
        <v>1567</v>
      </c>
      <c r="C1504" s="42" t="s">
        <v>81</v>
      </c>
      <c r="D1504" s="3" t="s">
        <v>143</v>
      </c>
      <c r="E1504" s="125" t="s">
        <v>1568</v>
      </c>
      <c r="F1504" s="28"/>
      <c r="G1504" s="254">
        <f t="shared" ref="G1504:O1504" si="562">G1505+G1506+G1507+G1508</f>
        <v>205052</v>
      </c>
      <c r="H1504" s="254">
        <f t="shared" si="562"/>
        <v>2821</v>
      </c>
      <c r="I1504" s="254">
        <f t="shared" si="562"/>
        <v>207873</v>
      </c>
      <c r="J1504" s="254">
        <f t="shared" si="562"/>
        <v>214702</v>
      </c>
      <c r="K1504" s="254">
        <f t="shared" si="562"/>
        <v>-3074</v>
      </c>
      <c r="L1504" s="254">
        <f t="shared" si="562"/>
        <v>211628</v>
      </c>
      <c r="M1504" s="254">
        <f t="shared" si="562"/>
        <v>221384</v>
      </c>
      <c r="N1504" s="254">
        <f t="shared" si="562"/>
        <v>-4080</v>
      </c>
      <c r="O1504" s="254">
        <f t="shared" si="562"/>
        <v>217304</v>
      </c>
    </row>
    <row r="1505" spans="2:15" s="26" customFormat="1" ht="74.25" customHeight="1" x14ac:dyDescent="0.25">
      <c r="B1505" s="206" t="s">
        <v>1634</v>
      </c>
      <c r="C1505" s="42" t="s">
        <v>81</v>
      </c>
      <c r="D1505" s="3" t="s">
        <v>143</v>
      </c>
      <c r="E1505" s="125" t="s">
        <v>1568</v>
      </c>
      <c r="F1505" s="28">
        <v>100</v>
      </c>
      <c r="G1505" s="254">
        <v>74099</v>
      </c>
      <c r="H1505" s="254">
        <v>1339</v>
      </c>
      <c r="I1505" s="254">
        <f>G1505+H1505</f>
        <v>75438</v>
      </c>
      <c r="J1505" s="254">
        <v>78944</v>
      </c>
      <c r="K1505" s="254">
        <v>-1217</v>
      </c>
      <c r="L1505" s="254">
        <f>J1505+K1505</f>
        <v>77727</v>
      </c>
      <c r="M1505" s="254">
        <v>81901</v>
      </c>
      <c r="N1505" s="254">
        <v>-1586</v>
      </c>
      <c r="O1505" s="254">
        <f>M1505+N1505</f>
        <v>80315</v>
      </c>
    </row>
    <row r="1506" spans="2:15" s="26" customFormat="1" ht="31.5" x14ac:dyDescent="0.25">
      <c r="B1506" s="189" t="s">
        <v>191</v>
      </c>
      <c r="C1506" s="42" t="s">
        <v>81</v>
      </c>
      <c r="D1506" s="3" t="s">
        <v>143</v>
      </c>
      <c r="E1506" s="125" t="s">
        <v>1568</v>
      </c>
      <c r="F1506" s="28">
        <v>200</v>
      </c>
      <c r="G1506" s="254">
        <v>19407</v>
      </c>
      <c r="H1506" s="254"/>
      <c r="I1506" s="254">
        <f>G1506+H1506</f>
        <v>19407</v>
      </c>
      <c r="J1506" s="254">
        <v>19407</v>
      </c>
      <c r="K1506" s="254"/>
      <c r="L1506" s="254">
        <f>J1506+K1506</f>
        <v>19407</v>
      </c>
      <c r="M1506" s="254">
        <v>19407</v>
      </c>
      <c r="N1506" s="254"/>
      <c r="O1506" s="254">
        <f>M1506+N1506</f>
        <v>19407</v>
      </c>
    </row>
    <row r="1507" spans="2:15" s="26" customFormat="1" ht="47.25" x14ac:dyDescent="0.25">
      <c r="B1507" s="189" t="s">
        <v>109</v>
      </c>
      <c r="C1507" s="42" t="s">
        <v>81</v>
      </c>
      <c r="D1507" s="3" t="s">
        <v>143</v>
      </c>
      <c r="E1507" s="125" t="s">
        <v>1568</v>
      </c>
      <c r="F1507" s="28">
        <v>600</v>
      </c>
      <c r="G1507" s="254">
        <v>108892</v>
      </c>
      <c r="H1507" s="254">
        <v>1482</v>
      </c>
      <c r="I1507" s="254">
        <f>G1507+H1507</f>
        <v>110374</v>
      </c>
      <c r="J1507" s="254">
        <v>113697</v>
      </c>
      <c r="K1507" s="254">
        <v>-1857</v>
      </c>
      <c r="L1507" s="254">
        <f>J1507+K1507</f>
        <v>111840</v>
      </c>
      <c r="M1507" s="254">
        <v>117422</v>
      </c>
      <c r="N1507" s="254">
        <v>-2494</v>
      </c>
      <c r="O1507" s="254">
        <f>M1507+N1507</f>
        <v>114928</v>
      </c>
    </row>
    <row r="1508" spans="2:15" s="26" customFormat="1" ht="32.25" thickBot="1" x14ac:dyDescent="0.3">
      <c r="B1508" s="189" t="s">
        <v>307</v>
      </c>
      <c r="C1508" s="42" t="s">
        <v>81</v>
      </c>
      <c r="D1508" s="3" t="s">
        <v>143</v>
      </c>
      <c r="E1508" s="125" t="s">
        <v>1568</v>
      </c>
      <c r="F1508" s="28">
        <v>800</v>
      </c>
      <c r="G1508" s="254">
        <v>2654</v>
      </c>
      <c r="H1508" s="254"/>
      <c r="I1508" s="254">
        <f>G1508+H1508</f>
        <v>2654</v>
      </c>
      <c r="J1508" s="254">
        <v>2654</v>
      </c>
      <c r="K1508" s="254"/>
      <c r="L1508" s="254">
        <f>J1508+K1508</f>
        <v>2654</v>
      </c>
      <c r="M1508" s="254">
        <v>2654</v>
      </c>
      <c r="N1508" s="254"/>
      <c r="O1508" s="254">
        <f>M1508+N1508</f>
        <v>2654</v>
      </c>
    </row>
    <row r="1509" spans="2:15" s="26" customFormat="1" ht="32.25" hidden="1" thickBot="1" x14ac:dyDescent="0.3">
      <c r="B1509" s="189" t="s">
        <v>1569</v>
      </c>
      <c r="C1509" s="3" t="s">
        <v>81</v>
      </c>
      <c r="D1509" s="96">
        <v>6</v>
      </c>
      <c r="E1509" s="155" t="s">
        <v>1570</v>
      </c>
      <c r="F1509" s="6"/>
      <c r="G1509" s="254">
        <f t="shared" ref="G1509:O1509" si="563">G1510</f>
        <v>0</v>
      </c>
      <c r="H1509" s="254">
        <f t="shared" si="563"/>
        <v>0</v>
      </c>
      <c r="I1509" s="254">
        <f t="shared" si="563"/>
        <v>0</v>
      </c>
      <c r="J1509" s="254">
        <f t="shared" si="563"/>
        <v>0</v>
      </c>
      <c r="K1509" s="254">
        <f t="shared" si="563"/>
        <v>0</v>
      </c>
      <c r="L1509" s="254">
        <f t="shared" si="563"/>
        <v>0</v>
      </c>
      <c r="M1509" s="254">
        <f t="shared" si="563"/>
        <v>0</v>
      </c>
      <c r="N1509" s="254">
        <f t="shared" si="563"/>
        <v>0</v>
      </c>
      <c r="O1509" s="254">
        <f t="shared" si="563"/>
        <v>0</v>
      </c>
    </row>
    <row r="1510" spans="2:15" s="26" customFormat="1" ht="111" hidden="1" thickBot="1" x14ac:dyDescent="0.3">
      <c r="B1510" s="189" t="s">
        <v>1620</v>
      </c>
      <c r="C1510" s="3" t="s">
        <v>81</v>
      </c>
      <c r="D1510" s="96">
        <v>6</v>
      </c>
      <c r="E1510" s="155" t="s">
        <v>1572</v>
      </c>
      <c r="F1510" s="7" t="s">
        <v>111</v>
      </c>
      <c r="G1510" s="254"/>
      <c r="H1510" s="254"/>
      <c r="I1510" s="254"/>
      <c r="J1510" s="254"/>
      <c r="K1510" s="254"/>
      <c r="L1510" s="254"/>
      <c r="M1510" s="254"/>
      <c r="N1510" s="254"/>
      <c r="O1510" s="254"/>
    </row>
    <row r="1511" spans="2:15" s="26" customFormat="1" ht="16.5" thickBot="1" x14ac:dyDescent="0.3">
      <c r="B1511" s="302" t="s">
        <v>1635</v>
      </c>
      <c r="C1511" s="13" t="s">
        <v>221</v>
      </c>
      <c r="D1511" s="15" t="s">
        <v>221</v>
      </c>
      <c r="E1511" s="14"/>
      <c r="F1511" s="16"/>
      <c r="G1511" s="251">
        <f t="shared" ref="G1511:O1511" si="564">G1512+G1516</f>
        <v>973604</v>
      </c>
      <c r="H1511" s="251">
        <f t="shared" si="564"/>
        <v>50603</v>
      </c>
      <c r="I1511" s="251">
        <f t="shared" si="564"/>
        <v>1024207</v>
      </c>
      <c r="J1511" s="251">
        <f t="shared" si="564"/>
        <v>803180</v>
      </c>
      <c r="K1511" s="251">
        <f t="shared" si="564"/>
        <v>78482</v>
      </c>
      <c r="L1511" s="251">
        <f t="shared" si="564"/>
        <v>881662</v>
      </c>
      <c r="M1511" s="251">
        <f t="shared" si="564"/>
        <v>822383</v>
      </c>
      <c r="N1511" s="251">
        <f t="shared" si="564"/>
        <v>30805</v>
      </c>
      <c r="O1511" s="251">
        <f t="shared" si="564"/>
        <v>853188</v>
      </c>
    </row>
    <row r="1512" spans="2:15" s="26" customFormat="1" ht="31.5" x14ac:dyDescent="0.25">
      <c r="B1512" s="288" t="s">
        <v>253</v>
      </c>
      <c r="C1512" s="42" t="s">
        <v>81</v>
      </c>
      <c r="D1512" s="3" t="s">
        <v>81</v>
      </c>
      <c r="E1512" s="102" t="s">
        <v>12</v>
      </c>
      <c r="F1512" s="6"/>
      <c r="G1512" s="254">
        <f t="shared" ref="G1512:O1514" si="565">G1513</f>
        <v>355</v>
      </c>
      <c r="H1512" s="254">
        <f t="shared" si="565"/>
        <v>0</v>
      </c>
      <c r="I1512" s="254">
        <f t="shared" si="565"/>
        <v>355</v>
      </c>
      <c r="J1512" s="254">
        <f t="shared" si="565"/>
        <v>355</v>
      </c>
      <c r="K1512" s="254">
        <f t="shared" si="565"/>
        <v>0</v>
      </c>
      <c r="L1512" s="254">
        <f t="shared" si="565"/>
        <v>355</v>
      </c>
      <c r="M1512" s="254">
        <f t="shared" si="565"/>
        <v>355</v>
      </c>
      <c r="N1512" s="254">
        <f t="shared" si="565"/>
        <v>0</v>
      </c>
      <c r="O1512" s="254">
        <f t="shared" si="565"/>
        <v>355</v>
      </c>
    </row>
    <row r="1513" spans="2:15" s="26" customFormat="1" ht="31.5" x14ac:dyDescent="0.25">
      <c r="B1513" s="189" t="s">
        <v>1636</v>
      </c>
      <c r="C1513" s="42" t="s">
        <v>81</v>
      </c>
      <c r="D1513" s="3" t="s">
        <v>81</v>
      </c>
      <c r="E1513" s="102" t="s">
        <v>1251</v>
      </c>
      <c r="F1513" s="4"/>
      <c r="G1513" s="254">
        <f t="shared" si="565"/>
        <v>355</v>
      </c>
      <c r="H1513" s="254">
        <f t="shared" si="565"/>
        <v>0</v>
      </c>
      <c r="I1513" s="254">
        <f t="shared" si="565"/>
        <v>355</v>
      </c>
      <c r="J1513" s="254">
        <f t="shared" si="565"/>
        <v>355</v>
      </c>
      <c r="K1513" s="254">
        <f t="shared" si="565"/>
        <v>0</v>
      </c>
      <c r="L1513" s="254">
        <f t="shared" si="565"/>
        <v>355</v>
      </c>
      <c r="M1513" s="254">
        <f t="shared" si="565"/>
        <v>355</v>
      </c>
      <c r="N1513" s="254">
        <f t="shared" si="565"/>
        <v>0</v>
      </c>
      <c r="O1513" s="254">
        <f t="shared" si="565"/>
        <v>355</v>
      </c>
    </row>
    <row r="1514" spans="2:15" s="26" customFormat="1" ht="31.5" x14ac:dyDescent="0.25">
      <c r="B1514" s="189" t="s">
        <v>1463</v>
      </c>
      <c r="C1514" s="42" t="s">
        <v>81</v>
      </c>
      <c r="D1514" s="3" t="s">
        <v>81</v>
      </c>
      <c r="E1514" s="125" t="s">
        <v>1464</v>
      </c>
      <c r="F1514" s="6"/>
      <c r="G1514" s="254">
        <f t="shared" si="565"/>
        <v>355</v>
      </c>
      <c r="H1514" s="254">
        <f t="shared" si="565"/>
        <v>0</v>
      </c>
      <c r="I1514" s="254">
        <f t="shared" si="565"/>
        <v>355</v>
      </c>
      <c r="J1514" s="254">
        <f t="shared" si="565"/>
        <v>355</v>
      </c>
      <c r="K1514" s="254">
        <f t="shared" si="565"/>
        <v>0</v>
      </c>
      <c r="L1514" s="254">
        <f t="shared" si="565"/>
        <v>355</v>
      </c>
      <c r="M1514" s="254">
        <f t="shared" si="565"/>
        <v>355</v>
      </c>
      <c r="N1514" s="254">
        <f t="shared" si="565"/>
        <v>0</v>
      </c>
      <c r="O1514" s="254">
        <f t="shared" si="565"/>
        <v>355</v>
      </c>
    </row>
    <row r="1515" spans="2:15" s="26" customFormat="1" ht="31.5" x14ac:dyDescent="0.25">
      <c r="B1515" s="290" t="s">
        <v>1637</v>
      </c>
      <c r="C1515" s="42" t="s">
        <v>81</v>
      </c>
      <c r="D1515" s="3" t="s">
        <v>81</v>
      </c>
      <c r="E1515" s="125" t="s">
        <v>1466</v>
      </c>
      <c r="F1515" s="4">
        <v>600</v>
      </c>
      <c r="G1515" s="254">
        <v>355</v>
      </c>
      <c r="H1515" s="254"/>
      <c r="I1515" s="254">
        <f>G1515+H1515</f>
        <v>355</v>
      </c>
      <c r="J1515" s="254">
        <v>355</v>
      </c>
      <c r="K1515" s="254"/>
      <c r="L1515" s="254">
        <f>J1515+K1515</f>
        <v>355</v>
      </c>
      <c r="M1515" s="254">
        <v>355</v>
      </c>
      <c r="N1515" s="254"/>
      <c r="O1515" s="254">
        <f>M1515+N1515</f>
        <v>355</v>
      </c>
    </row>
    <row r="1516" spans="2:15" s="26" customFormat="1" ht="31.5" x14ac:dyDescent="0.25">
      <c r="B1516" s="189" t="s">
        <v>58</v>
      </c>
      <c r="C1516" s="42" t="s">
        <v>81</v>
      </c>
      <c r="D1516" s="3" t="s">
        <v>81</v>
      </c>
      <c r="E1516" s="125" t="s">
        <v>22</v>
      </c>
      <c r="F1516" s="6"/>
      <c r="G1516" s="254">
        <f t="shared" ref="G1516:O1516" si="566">G1517+G1526+G1541+G1547+G1561+G1576+G1520+G1557</f>
        <v>973249</v>
      </c>
      <c r="H1516" s="254">
        <f t="shared" si="566"/>
        <v>50603</v>
      </c>
      <c r="I1516" s="254">
        <f t="shared" si="566"/>
        <v>1023852</v>
      </c>
      <c r="J1516" s="254">
        <f t="shared" si="566"/>
        <v>802825</v>
      </c>
      <c r="K1516" s="254">
        <f>K1517+K1526+K1541+K1547+K1561+K1576+K1520+K1557</f>
        <v>78482</v>
      </c>
      <c r="L1516" s="254">
        <f t="shared" si="566"/>
        <v>881307</v>
      </c>
      <c r="M1516" s="254">
        <f t="shared" si="566"/>
        <v>822028</v>
      </c>
      <c r="N1516" s="254">
        <f t="shared" si="566"/>
        <v>30805</v>
      </c>
      <c r="O1516" s="254">
        <f t="shared" si="566"/>
        <v>852833</v>
      </c>
    </row>
    <row r="1517" spans="2:15" s="26" customFormat="1" ht="31.5" x14ac:dyDescent="0.25">
      <c r="B1517" s="189" t="s">
        <v>1638</v>
      </c>
      <c r="C1517" s="42" t="s">
        <v>81</v>
      </c>
      <c r="D1517" s="3" t="s">
        <v>81</v>
      </c>
      <c r="E1517" s="125" t="s">
        <v>1639</v>
      </c>
      <c r="F1517" s="6"/>
      <c r="G1517" s="254">
        <f t="shared" ref="G1517:O1518" si="567">G1518</f>
        <v>187</v>
      </c>
      <c r="H1517" s="254">
        <f t="shared" si="567"/>
        <v>0</v>
      </c>
      <c r="I1517" s="254">
        <f t="shared" si="567"/>
        <v>187</v>
      </c>
      <c r="J1517" s="254">
        <f t="shared" si="567"/>
        <v>187</v>
      </c>
      <c r="K1517" s="254">
        <f t="shared" si="567"/>
        <v>0</v>
      </c>
      <c r="L1517" s="254">
        <f t="shared" si="567"/>
        <v>187</v>
      </c>
      <c r="M1517" s="254">
        <f t="shared" si="567"/>
        <v>187</v>
      </c>
      <c r="N1517" s="254">
        <f t="shared" si="567"/>
        <v>0</v>
      </c>
      <c r="O1517" s="254">
        <f t="shared" si="567"/>
        <v>187</v>
      </c>
    </row>
    <row r="1518" spans="2:15" s="26" customFormat="1" ht="47.25" x14ac:dyDescent="0.25">
      <c r="B1518" s="189" t="s">
        <v>1640</v>
      </c>
      <c r="C1518" s="42" t="s">
        <v>81</v>
      </c>
      <c r="D1518" s="3" t="s">
        <v>81</v>
      </c>
      <c r="E1518" s="125" t="s">
        <v>1641</v>
      </c>
      <c r="F1518" s="6"/>
      <c r="G1518" s="254">
        <f t="shared" si="567"/>
        <v>187</v>
      </c>
      <c r="H1518" s="254">
        <f t="shared" si="567"/>
        <v>0</v>
      </c>
      <c r="I1518" s="254">
        <f t="shared" si="567"/>
        <v>187</v>
      </c>
      <c r="J1518" s="254">
        <f t="shared" si="567"/>
        <v>187</v>
      </c>
      <c r="K1518" s="254">
        <f t="shared" si="567"/>
        <v>0</v>
      </c>
      <c r="L1518" s="254">
        <f t="shared" si="567"/>
        <v>187</v>
      </c>
      <c r="M1518" s="254">
        <f t="shared" si="567"/>
        <v>187</v>
      </c>
      <c r="N1518" s="254">
        <f t="shared" si="567"/>
        <v>0</v>
      </c>
      <c r="O1518" s="254">
        <f t="shared" si="567"/>
        <v>187</v>
      </c>
    </row>
    <row r="1519" spans="2:15" s="26" customFormat="1" ht="53.25" customHeight="1" x14ac:dyDescent="0.25">
      <c r="B1519" s="189" t="s">
        <v>1642</v>
      </c>
      <c r="C1519" s="42" t="s">
        <v>81</v>
      </c>
      <c r="D1519" s="3" t="s">
        <v>81</v>
      </c>
      <c r="E1519" s="125" t="s">
        <v>1643</v>
      </c>
      <c r="F1519" s="6">
        <v>200</v>
      </c>
      <c r="G1519" s="254">
        <v>187</v>
      </c>
      <c r="H1519" s="254"/>
      <c r="I1519" s="254">
        <f>G1519+H1519</f>
        <v>187</v>
      </c>
      <c r="J1519" s="254">
        <v>187</v>
      </c>
      <c r="K1519" s="254"/>
      <c r="L1519" s="254">
        <f>J1519+K1519</f>
        <v>187</v>
      </c>
      <c r="M1519" s="254">
        <v>187</v>
      </c>
      <c r="N1519" s="254"/>
      <c r="O1519" s="254">
        <f>M1519+N1519</f>
        <v>187</v>
      </c>
    </row>
    <row r="1520" spans="2:15" s="26" customFormat="1" ht="18" customHeight="1" x14ac:dyDescent="0.25">
      <c r="B1520" s="206" t="s">
        <v>1470</v>
      </c>
      <c r="C1520" s="42" t="s">
        <v>81</v>
      </c>
      <c r="D1520" s="3" t="s">
        <v>81</v>
      </c>
      <c r="E1520" s="125" t="s">
        <v>1471</v>
      </c>
      <c r="F1520" s="6"/>
      <c r="G1520" s="254">
        <f t="shared" ref="G1520:O1520" si="568">G1521+G1523</f>
        <v>228974</v>
      </c>
      <c r="H1520" s="254">
        <f t="shared" si="568"/>
        <v>0</v>
      </c>
      <c r="I1520" s="254">
        <f t="shared" si="568"/>
        <v>228974</v>
      </c>
      <c r="J1520" s="254">
        <f t="shared" si="568"/>
        <v>50000</v>
      </c>
      <c r="K1520" s="254">
        <f t="shared" si="568"/>
        <v>0</v>
      </c>
      <c r="L1520" s="254">
        <f t="shared" si="568"/>
        <v>50000</v>
      </c>
      <c r="M1520" s="254">
        <f t="shared" si="568"/>
        <v>50000</v>
      </c>
      <c r="N1520" s="254">
        <f t="shared" si="568"/>
        <v>0</v>
      </c>
      <c r="O1520" s="254">
        <f t="shared" si="568"/>
        <v>50000</v>
      </c>
    </row>
    <row r="1521" spans="2:15" s="26" customFormat="1" ht="20.25" customHeight="1" x14ac:dyDescent="0.25">
      <c r="B1521" s="206" t="s">
        <v>1506</v>
      </c>
      <c r="C1521" s="42" t="s">
        <v>81</v>
      </c>
      <c r="D1521" s="3" t="s">
        <v>81</v>
      </c>
      <c r="E1521" s="125" t="s">
        <v>1578</v>
      </c>
      <c r="F1521" s="6"/>
      <c r="G1521" s="254">
        <f t="shared" ref="G1521:O1521" si="569">G1522</f>
        <v>228974</v>
      </c>
      <c r="H1521" s="254">
        <f t="shared" si="569"/>
        <v>0</v>
      </c>
      <c r="I1521" s="254">
        <f t="shared" si="569"/>
        <v>228974</v>
      </c>
      <c r="J1521" s="254">
        <f t="shared" si="569"/>
        <v>50000</v>
      </c>
      <c r="K1521" s="254">
        <f t="shared" si="569"/>
        <v>0</v>
      </c>
      <c r="L1521" s="254">
        <f t="shared" si="569"/>
        <v>50000</v>
      </c>
      <c r="M1521" s="254">
        <f t="shared" si="569"/>
        <v>50000</v>
      </c>
      <c r="N1521" s="254">
        <f t="shared" si="569"/>
        <v>0</v>
      </c>
      <c r="O1521" s="254">
        <f t="shared" si="569"/>
        <v>50000</v>
      </c>
    </row>
    <row r="1522" spans="2:15" s="26" customFormat="1" ht="36" customHeight="1" x14ac:dyDescent="0.25">
      <c r="B1522" s="206" t="s">
        <v>1508</v>
      </c>
      <c r="C1522" s="42" t="s">
        <v>81</v>
      </c>
      <c r="D1522" s="3" t="s">
        <v>81</v>
      </c>
      <c r="E1522" s="125" t="s">
        <v>1580</v>
      </c>
      <c r="F1522" s="7" t="s">
        <v>30</v>
      </c>
      <c r="G1522" s="254">
        <v>228974</v>
      </c>
      <c r="H1522" s="254"/>
      <c r="I1522" s="254">
        <f>G1522+H1522</f>
        <v>228974</v>
      </c>
      <c r="J1522" s="254">
        <v>50000</v>
      </c>
      <c r="K1522" s="254"/>
      <c r="L1522" s="254">
        <f>J1522+K1522</f>
        <v>50000</v>
      </c>
      <c r="M1522" s="254">
        <v>50000</v>
      </c>
      <c r="N1522" s="254"/>
      <c r="O1522" s="254">
        <f>M1522+N1522</f>
        <v>50000</v>
      </c>
    </row>
    <row r="1523" spans="2:15" s="26" customFormat="1" ht="35.25" hidden="1" customHeight="1" x14ac:dyDescent="0.25">
      <c r="B1523" s="206" t="s">
        <v>1472</v>
      </c>
      <c r="C1523" s="42" t="s">
        <v>81</v>
      </c>
      <c r="D1523" s="3" t="s">
        <v>81</v>
      </c>
      <c r="E1523" s="125" t="s">
        <v>1473</v>
      </c>
      <c r="F1523" s="6"/>
      <c r="G1523" s="254">
        <f t="shared" ref="G1523:O1523" si="570">G1524</f>
        <v>0</v>
      </c>
      <c r="H1523" s="254">
        <f t="shared" si="570"/>
        <v>0</v>
      </c>
      <c r="I1523" s="254">
        <f t="shared" si="570"/>
        <v>0</v>
      </c>
      <c r="J1523" s="254">
        <f t="shared" si="570"/>
        <v>0</v>
      </c>
      <c r="K1523" s="254">
        <f t="shared" si="570"/>
        <v>0</v>
      </c>
      <c r="L1523" s="254">
        <f t="shared" si="570"/>
        <v>0</v>
      </c>
      <c r="M1523" s="254">
        <f t="shared" si="570"/>
        <v>0</v>
      </c>
      <c r="N1523" s="254">
        <f t="shared" si="570"/>
        <v>0</v>
      </c>
      <c r="O1523" s="254">
        <f t="shared" si="570"/>
        <v>0</v>
      </c>
    </row>
    <row r="1524" spans="2:15" s="26" customFormat="1" ht="63.75" hidden="1" customHeight="1" x14ac:dyDescent="0.25">
      <c r="B1524" s="205" t="s">
        <v>1644</v>
      </c>
      <c r="C1524" s="42" t="s">
        <v>81</v>
      </c>
      <c r="D1524" s="3" t="s">
        <v>81</v>
      </c>
      <c r="E1524" s="125" t="s">
        <v>1645</v>
      </c>
      <c r="F1524" s="7" t="s">
        <v>1197</v>
      </c>
      <c r="G1524" s="254"/>
      <c r="H1524" s="254"/>
      <c r="I1524" s="254"/>
      <c r="J1524" s="254"/>
      <c r="K1524" s="254"/>
      <c r="L1524" s="254"/>
      <c r="M1524" s="254"/>
      <c r="N1524" s="254"/>
      <c r="O1524" s="254"/>
    </row>
    <row r="1525" spans="2:15" s="26" customFormat="1" ht="36" hidden="1" customHeight="1" x14ac:dyDescent="0.25">
      <c r="B1525" s="206"/>
      <c r="C1525" s="42" t="s">
        <v>81</v>
      </c>
      <c r="D1525" s="3" t="s">
        <v>81</v>
      </c>
      <c r="E1525" s="125" t="s">
        <v>1477</v>
      </c>
      <c r="F1525" s="7" t="s">
        <v>1197</v>
      </c>
      <c r="G1525" s="254"/>
      <c r="H1525" s="254"/>
      <c r="I1525" s="254"/>
      <c r="J1525" s="254"/>
      <c r="K1525" s="254"/>
      <c r="L1525" s="254"/>
      <c r="M1525" s="254"/>
      <c r="N1525" s="254"/>
      <c r="O1525" s="254"/>
    </row>
    <row r="1526" spans="2:15" s="26" customFormat="1" ht="47.25" x14ac:dyDescent="0.25">
      <c r="B1526" s="189" t="s">
        <v>1581</v>
      </c>
      <c r="C1526" s="42" t="s">
        <v>81</v>
      </c>
      <c r="D1526" s="3" t="s">
        <v>81</v>
      </c>
      <c r="E1526" s="125" t="s">
        <v>1479</v>
      </c>
      <c r="F1526" s="6"/>
      <c r="G1526" s="254">
        <f t="shared" ref="G1526:O1526" si="571">G1527+G1538</f>
        <v>2516</v>
      </c>
      <c r="H1526" s="254">
        <f t="shared" si="571"/>
        <v>10779</v>
      </c>
      <c r="I1526" s="254">
        <f t="shared" si="571"/>
        <v>13295</v>
      </c>
      <c r="J1526" s="254">
        <f t="shared" si="571"/>
        <v>2516</v>
      </c>
      <c r="K1526" s="254">
        <f t="shared" si="571"/>
        <v>55756</v>
      </c>
      <c r="L1526" s="254">
        <f t="shared" si="571"/>
        <v>58272</v>
      </c>
      <c r="M1526" s="254">
        <f t="shared" si="571"/>
        <v>2516</v>
      </c>
      <c r="N1526" s="254">
        <f t="shared" si="571"/>
        <v>10756</v>
      </c>
      <c r="O1526" s="254">
        <f t="shared" si="571"/>
        <v>13272</v>
      </c>
    </row>
    <row r="1527" spans="2:15" s="26" customFormat="1" ht="31.5" x14ac:dyDescent="0.25">
      <c r="B1527" s="189" t="s">
        <v>1497</v>
      </c>
      <c r="C1527" s="42" t="s">
        <v>81</v>
      </c>
      <c r="D1527" s="3" t="s">
        <v>81</v>
      </c>
      <c r="E1527" s="125" t="s">
        <v>1646</v>
      </c>
      <c r="F1527" s="6"/>
      <c r="G1527" s="254">
        <f t="shared" ref="G1527:O1527" si="572">G1528+G1529+G1530+G1531+G1532+G1533+G1534</f>
        <v>2516</v>
      </c>
      <c r="H1527" s="254">
        <f t="shared" si="572"/>
        <v>10779</v>
      </c>
      <c r="I1527" s="254">
        <f t="shared" si="572"/>
        <v>13295</v>
      </c>
      <c r="J1527" s="254">
        <f t="shared" si="572"/>
        <v>2516</v>
      </c>
      <c r="K1527" s="254">
        <f t="shared" si="572"/>
        <v>10756</v>
      </c>
      <c r="L1527" s="254">
        <f t="shared" si="572"/>
        <v>13272</v>
      </c>
      <c r="M1527" s="254">
        <f t="shared" si="572"/>
        <v>2516</v>
      </c>
      <c r="N1527" s="254">
        <f t="shared" si="572"/>
        <v>10756</v>
      </c>
      <c r="O1527" s="254">
        <f t="shared" si="572"/>
        <v>13272</v>
      </c>
    </row>
    <row r="1528" spans="2:15" s="26" customFormat="1" ht="47.25" hidden="1" x14ac:dyDescent="0.25">
      <c r="B1528" s="189" t="s">
        <v>1503</v>
      </c>
      <c r="C1528" s="42" t="s">
        <v>81</v>
      </c>
      <c r="D1528" s="3" t="s">
        <v>81</v>
      </c>
      <c r="E1528" s="125" t="s">
        <v>1647</v>
      </c>
      <c r="F1528" s="6">
        <v>600</v>
      </c>
      <c r="G1528" s="254"/>
      <c r="H1528" s="254"/>
      <c r="I1528" s="254"/>
      <c r="J1528" s="254"/>
      <c r="K1528" s="254"/>
      <c r="L1528" s="254"/>
      <c r="M1528" s="254"/>
      <c r="N1528" s="254"/>
      <c r="O1528" s="254"/>
    </row>
    <row r="1529" spans="2:15" s="26" customFormat="1" ht="47.25" hidden="1" x14ac:dyDescent="0.25">
      <c r="B1529" s="189" t="s">
        <v>1503</v>
      </c>
      <c r="C1529" s="42" t="s">
        <v>81</v>
      </c>
      <c r="D1529" s="3" t="s">
        <v>81</v>
      </c>
      <c r="E1529" s="125" t="s">
        <v>1502</v>
      </c>
      <c r="F1529" s="6">
        <v>600</v>
      </c>
      <c r="G1529" s="254"/>
      <c r="H1529" s="254"/>
      <c r="I1529" s="254"/>
      <c r="J1529" s="254"/>
      <c r="K1529" s="254"/>
      <c r="L1529" s="254"/>
      <c r="M1529" s="254"/>
      <c r="N1529" s="254"/>
      <c r="O1529" s="254"/>
    </row>
    <row r="1530" spans="2:15" s="26" customFormat="1" ht="47.25" hidden="1" x14ac:dyDescent="0.25">
      <c r="B1530" s="189" t="s">
        <v>1503</v>
      </c>
      <c r="C1530" s="42" t="s">
        <v>81</v>
      </c>
      <c r="D1530" s="3" t="s">
        <v>81</v>
      </c>
      <c r="E1530" s="125" t="s">
        <v>1648</v>
      </c>
      <c r="F1530" s="6">
        <v>600</v>
      </c>
      <c r="G1530" s="254"/>
      <c r="H1530" s="254"/>
      <c r="I1530" s="254"/>
      <c r="J1530" s="254"/>
      <c r="K1530" s="254"/>
      <c r="L1530" s="254"/>
      <c r="M1530" s="254"/>
      <c r="N1530" s="254"/>
      <c r="O1530" s="254"/>
    </row>
    <row r="1531" spans="2:15" s="26" customFormat="1" ht="47.25" hidden="1" x14ac:dyDescent="0.25">
      <c r="B1531" s="189" t="s">
        <v>1504</v>
      </c>
      <c r="C1531" s="42" t="s">
        <v>81</v>
      </c>
      <c r="D1531" s="3" t="s">
        <v>81</v>
      </c>
      <c r="E1531" s="125" t="s">
        <v>1505</v>
      </c>
      <c r="F1531" s="7" t="s">
        <v>111</v>
      </c>
      <c r="G1531" s="254"/>
      <c r="H1531" s="254"/>
      <c r="I1531" s="254"/>
      <c r="J1531" s="254"/>
      <c r="K1531" s="254"/>
      <c r="L1531" s="254"/>
      <c r="M1531" s="254"/>
      <c r="N1531" s="254"/>
      <c r="O1531" s="254"/>
    </row>
    <row r="1532" spans="2:15" s="26" customFormat="1" ht="78.75" hidden="1" x14ac:dyDescent="0.25">
      <c r="B1532" s="189" t="s">
        <v>1649</v>
      </c>
      <c r="C1532" s="42" t="s">
        <v>81</v>
      </c>
      <c r="D1532" s="3" t="s">
        <v>81</v>
      </c>
      <c r="E1532" s="125" t="s">
        <v>1650</v>
      </c>
      <c r="F1532" s="6">
        <v>600</v>
      </c>
      <c r="G1532" s="254"/>
      <c r="H1532" s="254"/>
      <c r="I1532" s="254"/>
      <c r="J1532" s="254"/>
      <c r="K1532" s="254"/>
      <c r="L1532" s="254"/>
      <c r="M1532" s="254"/>
      <c r="N1532" s="254"/>
      <c r="O1532" s="254"/>
    </row>
    <row r="1533" spans="2:15" s="26" customFormat="1" ht="78.75" x14ac:dyDescent="0.25">
      <c r="B1533" s="189" t="s">
        <v>1651</v>
      </c>
      <c r="C1533" s="42" t="s">
        <v>81</v>
      </c>
      <c r="D1533" s="3" t="s">
        <v>81</v>
      </c>
      <c r="E1533" s="125" t="s">
        <v>1500</v>
      </c>
      <c r="F1533" s="6">
        <v>600</v>
      </c>
      <c r="G1533" s="254">
        <v>1657</v>
      </c>
      <c r="H1533" s="254">
        <v>7325</v>
      </c>
      <c r="I1533" s="254">
        <f>G1533+H1533</f>
        <v>8982</v>
      </c>
      <c r="J1533" s="254">
        <v>1657</v>
      </c>
      <c r="K1533" s="254">
        <v>7309</v>
      </c>
      <c r="L1533" s="254">
        <f>J1533+K1533</f>
        <v>8966</v>
      </c>
      <c r="M1533" s="254">
        <v>1657</v>
      </c>
      <c r="N1533" s="254">
        <v>7309</v>
      </c>
      <c r="O1533" s="254">
        <f>M1533+N1533</f>
        <v>8966</v>
      </c>
    </row>
    <row r="1534" spans="2:15" s="26" customFormat="1" ht="78.75" x14ac:dyDescent="0.25">
      <c r="B1534" s="206" t="s">
        <v>1654</v>
      </c>
      <c r="C1534" s="42" t="s">
        <v>81</v>
      </c>
      <c r="D1534" s="3" t="s">
        <v>81</v>
      </c>
      <c r="E1534" s="125" t="s">
        <v>1655</v>
      </c>
      <c r="F1534" s="7" t="s">
        <v>111</v>
      </c>
      <c r="G1534" s="254">
        <v>859</v>
      </c>
      <c r="H1534" s="254">
        <v>3454</v>
      </c>
      <c r="I1534" s="254">
        <f>G1534+H1534</f>
        <v>4313</v>
      </c>
      <c r="J1534" s="254">
        <v>859</v>
      </c>
      <c r="K1534" s="254">
        <v>3447</v>
      </c>
      <c r="L1534" s="254">
        <f>J1534+K1534</f>
        <v>4306</v>
      </c>
      <c r="M1534" s="254">
        <v>859</v>
      </c>
      <c r="N1534" s="254">
        <v>3447</v>
      </c>
      <c r="O1534" s="254">
        <f>M1534+N1534</f>
        <v>4306</v>
      </c>
    </row>
    <row r="1535" spans="2:15" s="26" customFormat="1" ht="51.75" hidden="1" customHeight="1" x14ac:dyDescent="0.25">
      <c r="B1535" s="206" t="s">
        <v>1656</v>
      </c>
      <c r="C1535" s="42" t="s">
        <v>81</v>
      </c>
      <c r="D1535" s="3" t="s">
        <v>81</v>
      </c>
      <c r="E1535" s="125" t="s">
        <v>1657</v>
      </c>
      <c r="F1535" s="6"/>
      <c r="G1535" s="254"/>
      <c r="H1535" s="254"/>
      <c r="I1535" s="254"/>
      <c r="J1535" s="254"/>
      <c r="K1535" s="254"/>
      <c r="L1535" s="254"/>
      <c r="M1535" s="254"/>
      <c r="N1535" s="254"/>
      <c r="O1535" s="254"/>
    </row>
    <row r="1536" spans="2:15" s="26" customFormat="1" ht="23.25" hidden="1" customHeight="1" x14ac:dyDescent="0.25">
      <c r="B1536" s="206" t="s">
        <v>1652</v>
      </c>
      <c r="C1536" s="42" t="s">
        <v>81</v>
      </c>
      <c r="D1536" s="3" t="s">
        <v>81</v>
      </c>
      <c r="E1536" s="125" t="s">
        <v>1507</v>
      </c>
      <c r="F1536" s="6"/>
      <c r="G1536" s="254"/>
      <c r="H1536" s="254"/>
      <c r="I1536" s="254"/>
      <c r="J1536" s="254"/>
      <c r="K1536" s="254"/>
      <c r="L1536" s="254"/>
      <c r="M1536" s="254"/>
      <c r="N1536" s="254"/>
      <c r="O1536" s="254"/>
    </row>
    <row r="1537" spans="2:15" s="26" customFormat="1" ht="37.5" hidden="1" customHeight="1" x14ac:dyDescent="0.25">
      <c r="B1537" s="206" t="s">
        <v>28</v>
      </c>
      <c r="C1537" s="42" t="s">
        <v>81</v>
      </c>
      <c r="D1537" s="3" t="s">
        <v>81</v>
      </c>
      <c r="E1537" s="125" t="s">
        <v>1653</v>
      </c>
      <c r="F1537" s="6" t="s">
        <v>30</v>
      </c>
      <c r="G1537" s="254"/>
      <c r="H1537" s="254"/>
      <c r="I1537" s="254"/>
      <c r="J1537" s="254"/>
      <c r="K1537" s="254"/>
      <c r="L1537" s="254"/>
      <c r="M1537" s="254"/>
      <c r="N1537" s="254"/>
      <c r="O1537" s="254"/>
    </row>
    <row r="1538" spans="2:15" s="26" customFormat="1" ht="21.75" customHeight="1" x14ac:dyDescent="0.25">
      <c r="B1538" s="206" t="s">
        <v>1515</v>
      </c>
      <c r="C1538" s="42" t="s">
        <v>81</v>
      </c>
      <c r="D1538" s="3" t="s">
        <v>81</v>
      </c>
      <c r="E1538" s="125" t="s">
        <v>1516</v>
      </c>
      <c r="F1538" s="6"/>
      <c r="G1538" s="254">
        <f>G1539+G1540</f>
        <v>0</v>
      </c>
      <c r="H1538" s="254">
        <f t="shared" ref="H1538:N1538" si="573">H1539+H1540</f>
        <v>0</v>
      </c>
      <c r="I1538" s="254"/>
      <c r="J1538" s="254">
        <f t="shared" si="573"/>
        <v>0</v>
      </c>
      <c r="K1538" s="254">
        <f t="shared" si="573"/>
        <v>45000</v>
      </c>
      <c r="L1538" s="254">
        <f t="shared" si="573"/>
        <v>45000</v>
      </c>
      <c r="M1538" s="254">
        <f t="shared" si="573"/>
        <v>0</v>
      </c>
      <c r="N1538" s="254">
        <f t="shared" si="573"/>
        <v>0</v>
      </c>
      <c r="O1538" s="254"/>
    </row>
    <row r="1539" spans="2:15" s="26" customFormat="1" ht="51" hidden="1" customHeight="1" x14ac:dyDescent="0.25">
      <c r="B1539" s="206" t="s">
        <v>1054</v>
      </c>
      <c r="C1539" s="42" t="s">
        <v>81</v>
      </c>
      <c r="D1539" s="3" t="s">
        <v>81</v>
      </c>
      <c r="E1539" s="125" t="s">
        <v>1518</v>
      </c>
      <c r="F1539" s="7" t="s">
        <v>111</v>
      </c>
      <c r="G1539" s="254"/>
      <c r="H1539" s="254"/>
      <c r="I1539" s="254"/>
      <c r="J1539" s="254"/>
      <c r="K1539" s="254"/>
      <c r="L1539" s="254">
        <f>J1539+K1539</f>
        <v>0</v>
      </c>
      <c r="M1539" s="254"/>
      <c r="N1539" s="254"/>
      <c r="O1539" s="254"/>
    </row>
    <row r="1540" spans="2:15" s="26" customFormat="1" ht="52.5" customHeight="1" x14ac:dyDescent="0.25">
      <c r="B1540" s="206" t="s">
        <v>1644</v>
      </c>
      <c r="C1540" s="42" t="s">
        <v>81</v>
      </c>
      <c r="D1540" s="3" t="s">
        <v>81</v>
      </c>
      <c r="E1540" s="125" t="s">
        <v>1519</v>
      </c>
      <c r="F1540" s="7" t="s">
        <v>1197</v>
      </c>
      <c r="G1540" s="254"/>
      <c r="H1540" s="254"/>
      <c r="I1540" s="254"/>
      <c r="J1540" s="254"/>
      <c r="K1540" s="254">
        <v>45000</v>
      </c>
      <c r="L1540" s="254">
        <f>J1540+K1540</f>
        <v>45000</v>
      </c>
      <c r="M1540" s="254"/>
      <c r="N1540" s="254"/>
      <c r="O1540" s="254"/>
    </row>
    <row r="1541" spans="2:15" s="26" customFormat="1" ht="21.75" customHeight="1" x14ac:dyDescent="0.25">
      <c r="B1541" s="189" t="s">
        <v>1658</v>
      </c>
      <c r="C1541" s="42" t="s">
        <v>81</v>
      </c>
      <c r="D1541" s="3" t="s">
        <v>81</v>
      </c>
      <c r="E1541" s="125" t="s">
        <v>1528</v>
      </c>
      <c r="F1541" s="6"/>
      <c r="G1541" s="254">
        <f t="shared" ref="G1541:O1542" si="574">G1542</f>
        <v>25054</v>
      </c>
      <c r="H1541" s="254">
        <f t="shared" si="574"/>
        <v>0</v>
      </c>
      <c r="I1541" s="254">
        <f t="shared" si="574"/>
        <v>25054</v>
      </c>
      <c r="J1541" s="254">
        <f t="shared" si="574"/>
        <v>25054</v>
      </c>
      <c r="K1541" s="254">
        <f t="shared" si="574"/>
        <v>0</v>
      </c>
      <c r="L1541" s="254">
        <f t="shared" si="574"/>
        <v>25054</v>
      </c>
      <c r="M1541" s="254">
        <f t="shared" si="574"/>
        <v>25054</v>
      </c>
      <c r="N1541" s="254">
        <f t="shared" si="574"/>
        <v>0</v>
      </c>
      <c r="O1541" s="254">
        <f t="shared" si="574"/>
        <v>25054</v>
      </c>
    </row>
    <row r="1542" spans="2:15" s="26" customFormat="1" ht="31.5" x14ac:dyDescent="0.25">
      <c r="B1542" s="189" t="s">
        <v>107</v>
      </c>
      <c r="C1542" s="42" t="s">
        <v>81</v>
      </c>
      <c r="D1542" s="3" t="s">
        <v>81</v>
      </c>
      <c r="E1542" s="125" t="s">
        <v>1541</v>
      </c>
      <c r="F1542" s="6"/>
      <c r="G1542" s="254">
        <f t="shared" si="574"/>
        <v>25054</v>
      </c>
      <c r="H1542" s="254">
        <f t="shared" si="574"/>
        <v>0</v>
      </c>
      <c r="I1542" s="254">
        <f t="shared" si="574"/>
        <v>25054</v>
      </c>
      <c r="J1542" s="254">
        <f t="shared" si="574"/>
        <v>25054</v>
      </c>
      <c r="K1542" s="254">
        <f t="shared" si="574"/>
        <v>0</v>
      </c>
      <c r="L1542" s="254">
        <f t="shared" si="574"/>
        <v>25054</v>
      </c>
      <c r="M1542" s="254">
        <f t="shared" si="574"/>
        <v>25054</v>
      </c>
      <c r="N1542" s="254">
        <f t="shared" si="574"/>
        <v>0</v>
      </c>
      <c r="O1542" s="254">
        <f t="shared" si="574"/>
        <v>25054</v>
      </c>
    </row>
    <row r="1543" spans="2:15" s="26" customFormat="1" ht="35.25" customHeight="1" x14ac:dyDescent="0.25">
      <c r="B1543" s="189" t="s">
        <v>191</v>
      </c>
      <c r="C1543" s="42" t="s">
        <v>81</v>
      </c>
      <c r="D1543" s="3" t="s">
        <v>81</v>
      </c>
      <c r="E1543" s="125" t="s">
        <v>1542</v>
      </c>
      <c r="F1543" s="6">
        <v>200</v>
      </c>
      <c r="G1543" s="254">
        <v>25054</v>
      </c>
      <c r="H1543" s="254"/>
      <c r="I1543" s="254">
        <f>G1543+H1543</f>
        <v>25054</v>
      </c>
      <c r="J1543" s="254">
        <v>25054</v>
      </c>
      <c r="K1543" s="254"/>
      <c r="L1543" s="254">
        <f>J1543+K1543</f>
        <v>25054</v>
      </c>
      <c r="M1543" s="254">
        <v>25054</v>
      </c>
      <c r="N1543" s="254"/>
      <c r="O1543" s="254">
        <f>M1543+N1543</f>
        <v>25054</v>
      </c>
    </row>
    <row r="1544" spans="2:15" s="26" customFormat="1" ht="24.75" hidden="1" customHeight="1" x14ac:dyDescent="0.25">
      <c r="B1544" s="303"/>
      <c r="C1544" s="41"/>
      <c r="D1544" s="2"/>
      <c r="E1544" s="124"/>
      <c r="F1544" s="6"/>
      <c r="G1544" s="254"/>
      <c r="H1544" s="254"/>
      <c r="I1544" s="254"/>
      <c r="J1544" s="254"/>
      <c r="K1544" s="254"/>
      <c r="L1544" s="254"/>
      <c r="M1544" s="254"/>
      <c r="N1544" s="254"/>
      <c r="O1544" s="254"/>
    </row>
    <row r="1545" spans="2:15" s="26" customFormat="1" ht="36.75" hidden="1" customHeight="1" x14ac:dyDescent="0.25">
      <c r="B1545" s="303"/>
      <c r="C1545" s="41"/>
      <c r="D1545" s="2"/>
      <c r="E1545" s="124"/>
      <c r="F1545" s="6"/>
      <c r="G1545" s="254"/>
      <c r="H1545" s="254"/>
      <c r="I1545" s="254"/>
      <c r="J1545" s="254"/>
      <c r="K1545" s="254"/>
      <c r="L1545" s="254"/>
      <c r="M1545" s="254"/>
      <c r="N1545" s="254"/>
      <c r="O1545" s="254"/>
    </row>
    <row r="1546" spans="2:15" s="26" customFormat="1" ht="39.75" hidden="1" customHeight="1" x14ac:dyDescent="0.25">
      <c r="B1546" s="303"/>
      <c r="C1546" s="41"/>
      <c r="D1546" s="2"/>
      <c r="E1546" s="124"/>
      <c r="F1546" s="6"/>
      <c r="G1546" s="254"/>
      <c r="H1546" s="254"/>
      <c r="I1546" s="254"/>
      <c r="J1546" s="254"/>
      <c r="K1546" s="254"/>
      <c r="L1546" s="254"/>
      <c r="M1546" s="254"/>
      <c r="N1546" s="254"/>
      <c r="O1546" s="254"/>
    </row>
    <row r="1547" spans="2:15" s="26" customFormat="1" ht="21.75" customHeight="1" x14ac:dyDescent="0.25">
      <c r="B1547" s="189" t="s">
        <v>1554</v>
      </c>
      <c r="C1547" s="42" t="s">
        <v>81</v>
      </c>
      <c r="D1547" s="3" t="s">
        <v>81</v>
      </c>
      <c r="E1547" s="125" t="s">
        <v>1616</v>
      </c>
      <c r="F1547" s="6"/>
      <c r="G1547" s="254">
        <f t="shared" ref="G1547:O1547" si="575">G1548+G1550+G1552</f>
        <v>55422</v>
      </c>
      <c r="H1547" s="254">
        <f t="shared" si="575"/>
        <v>28762</v>
      </c>
      <c r="I1547" s="254">
        <f t="shared" si="575"/>
        <v>84184</v>
      </c>
      <c r="J1547" s="254">
        <f t="shared" si="575"/>
        <v>32655</v>
      </c>
      <c r="K1547" s="254">
        <f t="shared" si="575"/>
        <v>29348</v>
      </c>
      <c r="L1547" s="254">
        <f t="shared" si="575"/>
        <v>62003</v>
      </c>
      <c r="M1547" s="254">
        <f t="shared" si="575"/>
        <v>32655</v>
      </c>
      <c r="N1547" s="254">
        <f t="shared" si="575"/>
        <v>29348</v>
      </c>
      <c r="O1547" s="254">
        <f t="shared" si="575"/>
        <v>62003</v>
      </c>
    </row>
    <row r="1548" spans="2:15" s="26" customFormat="1" ht="31.5" x14ac:dyDescent="0.25">
      <c r="B1548" s="189" t="s">
        <v>1659</v>
      </c>
      <c r="C1548" s="42" t="s">
        <v>81</v>
      </c>
      <c r="D1548" s="3" t="s">
        <v>81</v>
      </c>
      <c r="E1548" s="125" t="s">
        <v>1660</v>
      </c>
      <c r="F1548" s="6"/>
      <c r="G1548" s="254">
        <f t="shared" ref="G1548:O1548" si="576">G1549</f>
        <v>32047</v>
      </c>
      <c r="H1548" s="254">
        <f t="shared" si="576"/>
        <v>0</v>
      </c>
      <c r="I1548" s="254">
        <f t="shared" si="576"/>
        <v>32047</v>
      </c>
      <c r="J1548" s="254">
        <f t="shared" si="576"/>
        <v>9280</v>
      </c>
      <c r="K1548" s="254">
        <f t="shared" si="576"/>
        <v>0</v>
      </c>
      <c r="L1548" s="254">
        <f t="shared" si="576"/>
        <v>9280</v>
      </c>
      <c r="M1548" s="254">
        <f t="shared" si="576"/>
        <v>9280</v>
      </c>
      <c r="N1548" s="254">
        <f t="shared" si="576"/>
        <v>0</v>
      </c>
      <c r="O1548" s="254">
        <f t="shared" si="576"/>
        <v>9280</v>
      </c>
    </row>
    <row r="1549" spans="2:15" s="26" customFormat="1" ht="34.5" customHeight="1" x14ac:dyDescent="0.25">
      <c r="B1549" s="189" t="s">
        <v>1661</v>
      </c>
      <c r="C1549" s="42" t="s">
        <v>81</v>
      </c>
      <c r="D1549" s="3" t="s">
        <v>81</v>
      </c>
      <c r="E1549" s="125" t="s">
        <v>1662</v>
      </c>
      <c r="F1549" s="6">
        <v>200</v>
      </c>
      <c r="G1549" s="254">
        <v>32047</v>
      </c>
      <c r="H1549" s="254"/>
      <c r="I1549" s="254">
        <f>G1549+H1549</f>
        <v>32047</v>
      </c>
      <c r="J1549" s="254">
        <v>9280</v>
      </c>
      <c r="K1549" s="254"/>
      <c r="L1549" s="254">
        <f>J1549+K1549</f>
        <v>9280</v>
      </c>
      <c r="M1549" s="254">
        <v>9280</v>
      </c>
      <c r="N1549" s="254"/>
      <c r="O1549" s="254">
        <f>M1549+N1549</f>
        <v>9280</v>
      </c>
    </row>
    <row r="1550" spans="2:15" s="26" customFormat="1" ht="33.75" customHeight="1" x14ac:dyDescent="0.25">
      <c r="B1550" s="189" t="s">
        <v>1556</v>
      </c>
      <c r="C1550" s="42" t="s">
        <v>81</v>
      </c>
      <c r="D1550" s="3" t="s">
        <v>81</v>
      </c>
      <c r="E1550" s="125" t="s">
        <v>1557</v>
      </c>
      <c r="F1550" s="6"/>
      <c r="G1550" s="254">
        <f t="shared" ref="G1550:O1550" si="577">G1551</f>
        <v>175</v>
      </c>
      <c r="H1550" s="254">
        <f t="shared" si="577"/>
        <v>0</v>
      </c>
      <c r="I1550" s="254">
        <f t="shared" si="577"/>
        <v>175</v>
      </c>
      <c r="J1550" s="254">
        <f t="shared" si="577"/>
        <v>175</v>
      </c>
      <c r="K1550" s="254">
        <f t="shared" si="577"/>
        <v>0</v>
      </c>
      <c r="L1550" s="254">
        <f t="shared" si="577"/>
        <v>175</v>
      </c>
      <c r="M1550" s="254">
        <f t="shared" si="577"/>
        <v>175</v>
      </c>
      <c r="N1550" s="254">
        <f t="shared" si="577"/>
        <v>0</v>
      </c>
      <c r="O1550" s="254">
        <f t="shared" si="577"/>
        <v>175</v>
      </c>
    </row>
    <row r="1551" spans="2:15" s="26" customFormat="1" ht="35.25" customHeight="1" x14ac:dyDescent="0.25">
      <c r="B1551" s="189" t="s">
        <v>1663</v>
      </c>
      <c r="C1551" s="42" t="s">
        <v>81</v>
      </c>
      <c r="D1551" s="3" t="s">
        <v>81</v>
      </c>
      <c r="E1551" s="125" t="s">
        <v>1559</v>
      </c>
      <c r="F1551" s="6">
        <v>800</v>
      </c>
      <c r="G1551" s="254">
        <v>175</v>
      </c>
      <c r="H1551" s="254"/>
      <c r="I1551" s="254">
        <f>G1551+H1551</f>
        <v>175</v>
      </c>
      <c r="J1551" s="254">
        <v>175</v>
      </c>
      <c r="K1551" s="254"/>
      <c r="L1551" s="254">
        <f>J1551+K1551</f>
        <v>175</v>
      </c>
      <c r="M1551" s="254">
        <v>175</v>
      </c>
      <c r="N1551" s="254"/>
      <c r="O1551" s="254">
        <f>M1551+N1551</f>
        <v>175</v>
      </c>
    </row>
    <row r="1552" spans="2:15" s="26" customFormat="1" ht="31.5" x14ac:dyDescent="0.25">
      <c r="B1552" s="189" t="s">
        <v>1664</v>
      </c>
      <c r="C1552" s="42" t="s">
        <v>81</v>
      </c>
      <c r="D1552" s="3" t="s">
        <v>81</v>
      </c>
      <c r="E1552" s="125" t="s">
        <v>1665</v>
      </c>
      <c r="F1552" s="6"/>
      <c r="G1552" s="254">
        <f t="shared" ref="G1552:M1552" si="578">G1553+G1554</f>
        <v>23200</v>
      </c>
      <c r="H1552" s="254">
        <f>H1553+H1554+H1555+H1556</f>
        <v>28762</v>
      </c>
      <c r="I1552" s="254">
        <f>I1553+I1554+I1555+I1556</f>
        <v>51962</v>
      </c>
      <c r="J1552" s="254">
        <f t="shared" si="578"/>
        <v>23200</v>
      </c>
      <c r="K1552" s="254">
        <f>K1553+K1554+K1555+K1556</f>
        <v>29348</v>
      </c>
      <c r="L1552" s="254">
        <f>L1553+L1554+L1555+L1556</f>
        <v>52548</v>
      </c>
      <c r="M1552" s="254">
        <f t="shared" si="578"/>
        <v>23200</v>
      </c>
      <c r="N1552" s="254">
        <f>N1553+N1554+N1555+N1556</f>
        <v>29348</v>
      </c>
      <c r="O1552" s="254">
        <f>O1553+O1554+O1555+O1556</f>
        <v>52548</v>
      </c>
    </row>
    <row r="1553" spans="2:15" s="26" customFormat="1" ht="31.5" hidden="1" x14ac:dyDescent="0.25">
      <c r="B1553" s="189" t="s">
        <v>1666</v>
      </c>
      <c r="C1553" s="42" t="s">
        <v>81</v>
      </c>
      <c r="D1553" s="3" t="s">
        <v>81</v>
      </c>
      <c r="E1553" s="125" t="s">
        <v>1667</v>
      </c>
      <c r="F1553" s="6">
        <v>300</v>
      </c>
      <c r="G1553" s="254">
        <v>23200</v>
      </c>
      <c r="H1553" s="254">
        <v>-23200</v>
      </c>
      <c r="I1553" s="254">
        <f>G1553+H1553</f>
        <v>0</v>
      </c>
      <c r="J1553" s="254">
        <v>23200</v>
      </c>
      <c r="K1553" s="254">
        <v>-23200</v>
      </c>
      <c r="L1553" s="254">
        <f>J1553+K1553</f>
        <v>0</v>
      </c>
      <c r="M1553" s="254">
        <v>23200</v>
      </c>
      <c r="N1553" s="254">
        <v>-23200</v>
      </c>
      <c r="O1553" s="254">
        <f>M1553+N1553</f>
        <v>0</v>
      </c>
    </row>
    <row r="1554" spans="2:15" s="26" customFormat="1" ht="34.5" hidden="1" customHeight="1" x14ac:dyDescent="0.25">
      <c r="B1554" s="189" t="s">
        <v>1668</v>
      </c>
      <c r="C1554" s="42" t="s">
        <v>81</v>
      </c>
      <c r="D1554" s="3" t="s">
        <v>81</v>
      </c>
      <c r="E1554" s="125" t="s">
        <v>1667</v>
      </c>
      <c r="F1554" s="7" t="s">
        <v>35</v>
      </c>
      <c r="G1554" s="254"/>
      <c r="H1554" s="254"/>
      <c r="I1554" s="254"/>
      <c r="J1554" s="254"/>
      <c r="K1554" s="254"/>
      <c r="L1554" s="254"/>
      <c r="M1554" s="254"/>
      <c r="N1554" s="254"/>
      <c r="O1554" s="254"/>
    </row>
    <row r="1555" spans="2:15" s="26" customFormat="1" ht="57.75" customHeight="1" x14ac:dyDescent="0.25">
      <c r="B1555" s="189" t="s">
        <v>2245</v>
      </c>
      <c r="C1555" s="42" t="s">
        <v>81</v>
      </c>
      <c r="D1555" s="3" t="s">
        <v>81</v>
      </c>
      <c r="E1555" s="125" t="s">
        <v>2138</v>
      </c>
      <c r="F1555" s="7" t="s">
        <v>188</v>
      </c>
      <c r="G1555" s="254"/>
      <c r="H1555" s="254">
        <v>47936</v>
      </c>
      <c r="I1555" s="254">
        <f>G1555+H1555</f>
        <v>47936</v>
      </c>
      <c r="J1555" s="254"/>
      <c r="K1555" s="254">
        <v>48914</v>
      </c>
      <c r="L1555" s="254">
        <f>J1555+K1555</f>
        <v>48914</v>
      </c>
      <c r="M1555" s="254"/>
      <c r="N1555" s="254">
        <v>48914</v>
      </c>
      <c r="O1555" s="254">
        <f>M1555+N1555</f>
        <v>48914</v>
      </c>
    </row>
    <row r="1556" spans="2:15" s="26" customFormat="1" ht="66" customHeight="1" x14ac:dyDescent="0.25">
      <c r="B1556" s="189" t="s">
        <v>2246</v>
      </c>
      <c r="C1556" s="42" t="s">
        <v>81</v>
      </c>
      <c r="D1556" s="3" t="s">
        <v>81</v>
      </c>
      <c r="E1556" s="125" t="s">
        <v>2138</v>
      </c>
      <c r="F1556" s="7" t="s">
        <v>35</v>
      </c>
      <c r="G1556" s="254"/>
      <c r="H1556" s="254">
        <v>4026</v>
      </c>
      <c r="I1556" s="254">
        <f>G1556+H1556</f>
        <v>4026</v>
      </c>
      <c r="J1556" s="254"/>
      <c r="K1556" s="254">
        <v>3634</v>
      </c>
      <c r="L1556" s="254">
        <f>J1556+K1556</f>
        <v>3634</v>
      </c>
      <c r="M1556" s="254"/>
      <c r="N1556" s="254">
        <v>3634</v>
      </c>
      <c r="O1556" s="254">
        <f>M1556+N1556</f>
        <v>3634</v>
      </c>
    </row>
    <row r="1557" spans="2:15" s="26" customFormat="1" ht="31.5" x14ac:dyDescent="0.25">
      <c r="B1557" s="189" t="s">
        <v>1586</v>
      </c>
      <c r="C1557" s="42" t="s">
        <v>81</v>
      </c>
      <c r="D1557" s="3" t="s">
        <v>81</v>
      </c>
      <c r="E1557" s="125" t="s">
        <v>1669</v>
      </c>
      <c r="F1557" s="6"/>
      <c r="G1557" s="254">
        <f t="shared" ref="G1557:O1557" si="579">G1558</f>
        <v>902</v>
      </c>
      <c r="H1557" s="254">
        <f t="shared" si="579"/>
        <v>3633</v>
      </c>
      <c r="I1557" s="254">
        <f t="shared" si="579"/>
        <v>4535</v>
      </c>
      <c r="J1557" s="254">
        <f t="shared" si="579"/>
        <v>902</v>
      </c>
      <c r="K1557" s="254">
        <f t="shared" si="579"/>
        <v>3626</v>
      </c>
      <c r="L1557" s="254">
        <f t="shared" si="579"/>
        <v>4528</v>
      </c>
      <c r="M1557" s="254">
        <f t="shared" si="579"/>
        <v>902</v>
      </c>
      <c r="N1557" s="254">
        <f t="shared" si="579"/>
        <v>3626</v>
      </c>
      <c r="O1557" s="254">
        <f t="shared" si="579"/>
        <v>4528</v>
      </c>
    </row>
    <row r="1558" spans="2:15" s="26" customFormat="1" ht="31.5" x14ac:dyDescent="0.25">
      <c r="B1558" s="189" t="s">
        <v>1522</v>
      </c>
      <c r="C1558" s="42" t="s">
        <v>81</v>
      </c>
      <c r="D1558" s="3" t="s">
        <v>81</v>
      </c>
      <c r="E1558" s="125" t="s">
        <v>1598</v>
      </c>
      <c r="F1558" s="6"/>
      <c r="G1558" s="254">
        <f t="shared" ref="G1558:O1558" si="580">G1559+G1560</f>
        <v>902</v>
      </c>
      <c r="H1558" s="254">
        <f t="shared" si="580"/>
        <v>3633</v>
      </c>
      <c r="I1558" s="254">
        <f t="shared" si="580"/>
        <v>4535</v>
      </c>
      <c r="J1558" s="254">
        <f t="shared" si="580"/>
        <v>902</v>
      </c>
      <c r="K1558" s="254">
        <f t="shared" si="580"/>
        <v>3626</v>
      </c>
      <c r="L1558" s="254">
        <f t="shared" si="580"/>
        <v>4528</v>
      </c>
      <c r="M1558" s="254">
        <f t="shared" si="580"/>
        <v>902</v>
      </c>
      <c r="N1558" s="254">
        <f t="shared" si="580"/>
        <v>3626</v>
      </c>
      <c r="O1558" s="254">
        <f t="shared" si="580"/>
        <v>4528</v>
      </c>
    </row>
    <row r="1559" spans="2:15" s="26" customFormat="1" ht="110.25" hidden="1" x14ac:dyDescent="0.25">
      <c r="B1559" s="189" t="s">
        <v>2203</v>
      </c>
      <c r="C1559" s="42" t="s">
        <v>81</v>
      </c>
      <c r="D1559" s="3" t="s">
        <v>81</v>
      </c>
      <c r="E1559" s="125" t="s">
        <v>1670</v>
      </c>
      <c r="F1559" s="6">
        <v>200</v>
      </c>
      <c r="G1559" s="254"/>
      <c r="H1559" s="254"/>
      <c r="I1559" s="254"/>
      <c r="J1559" s="254"/>
      <c r="K1559" s="254"/>
      <c r="L1559" s="254"/>
      <c r="M1559" s="254"/>
      <c r="N1559" s="254"/>
      <c r="O1559" s="254"/>
    </row>
    <row r="1560" spans="2:15" s="26" customFormat="1" ht="133.5" customHeight="1" x14ac:dyDescent="0.25">
      <c r="B1560" s="206" t="s">
        <v>2203</v>
      </c>
      <c r="C1560" s="42" t="s">
        <v>81</v>
      </c>
      <c r="D1560" s="3" t="s">
        <v>81</v>
      </c>
      <c r="E1560" s="125" t="s">
        <v>1671</v>
      </c>
      <c r="F1560" s="6">
        <v>200</v>
      </c>
      <c r="G1560" s="254">
        <v>902</v>
      </c>
      <c r="H1560" s="254">
        <v>3633</v>
      </c>
      <c r="I1560" s="254">
        <f>G1560+H1560</f>
        <v>4535</v>
      </c>
      <c r="J1560" s="254">
        <v>902</v>
      </c>
      <c r="K1560" s="254">
        <v>3626</v>
      </c>
      <c r="L1560" s="254">
        <f>J1560+K1560</f>
        <v>4528</v>
      </c>
      <c r="M1560" s="254">
        <v>902</v>
      </c>
      <c r="N1560" s="254">
        <v>3626</v>
      </c>
      <c r="O1560" s="254">
        <f>M1560+N1560</f>
        <v>4528</v>
      </c>
    </row>
    <row r="1561" spans="2:15" s="26" customFormat="1" ht="15.75" x14ac:dyDescent="0.25">
      <c r="B1561" s="189" t="s">
        <v>1564</v>
      </c>
      <c r="C1561" s="42" t="s">
        <v>81</v>
      </c>
      <c r="D1561" s="3" t="s">
        <v>81</v>
      </c>
      <c r="E1561" s="125" t="s">
        <v>1565</v>
      </c>
      <c r="F1561" s="6"/>
      <c r="G1561" s="254">
        <f t="shared" ref="G1561:O1561" si="581">G1562+G1568+G1574</f>
        <v>642895</v>
      </c>
      <c r="H1561" s="254">
        <f t="shared" si="581"/>
        <v>7429</v>
      </c>
      <c r="I1561" s="254">
        <f t="shared" si="581"/>
        <v>650324</v>
      </c>
      <c r="J1561" s="254">
        <f t="shared" si="581"/>
        <v>674166</v>
      </c>
      <c r="K1561" s="254">
        <f t="shared" si="581"/>
        <v>-10248</v>
      </c>
      <c r="L1561" s="254">
        <f t="shared" si="581"/>
        <v>663918</v>
      </c>
      <c r="M1561" s="254">
        <f t="shared" si="581"/>
        <v>693329</v>
      </c>
      <c r="N1561" s="254">
        <f t="shared" si="581"/>
        <v>-12925</v>
      </c>
      <c r="O1561" s="254">
        <f t="shared" si="581"/>
        <v>680404</v>
      </c>
    </row>
    <row r="1562" spans="2:15" s="26" customFormat="1" ht="31.5" x14ac:dyDescent="0.25">
      <c r="B1562" s="189" t="s">
        <v>107</v>
      </c>
      <c r="C1562" s="42" t="s">
        <v>81</v>
      </c>
      <c r="D1562" s="3" t="s">
        <v>81</v>
      </c>
      <c r="E1562" s="125" t="s">
        <v>1566</v>
      </c>
      <c r="F1562" s="6"/>
      <c r="G1562" s="254">
        <f t="shared" ref="G1562:O1562" si="582">G1563</f>
        <v>642895</v>
      </c>
      <c r="H1562" s="254">
        <f t="shared" si="582"/>
        <v>7429</v>
      </c>
      <c r="I1562" s="254">
        <f t="shared" si="582"/>
        <v>650324</v>
      </c>
      <c r="J1562" s="254">
        <f t="shared" si="582"/>
        <v>674166</v>
      </c>
      <c r="K1562" s="254">
        <f t="shared" si="582"/>
        <v>-10248</v>
      </c>
      <c r="L1562" s="254">
        <f t="shared" si="582"/>
        <v>663918</v>
      </c>
      <c r="M1562" s="254">
        <f t="shared" si="582"/>
        <v>693329</v>
      </c>
      <c r="N1562" s="254">
        <f t="shared" si="582"/>
        <v>-12925</v>
      </c>
      <c r="O1562" s="254">
        <f t="shared" si="582"/>
        <v>680404</v>
      </c>
    </row>
    <row r="1563" spans="2:15" s="26" customFormat="1" ht="15.75" hidden="1" x14ac:dyDescent="0.25">
      <c r="B1563" s="189" t="s">
        <v>1567</v>
      </c>
      <c r="C1563" s="42" t="s">
        <v>81</v>
      </c>
      <c r="D1563" s="3" t="s">
        <v>81</v>
      </c>
      <c r="E1563" s="125" t="s">
        <v>1568</v>
      </c>
      <c r="F1563" s="6"/>
      <c r="G1563" s="254">
        <f t="shared" ref="G1563:O1563" si="583">G1564+G1565+G1566+G1567</f>
        <v>642895</v>
      </c>
      <c r="H1563" s="254">
        <f t="shared" si="583"/>
        <v>7429</v>
      </c>
      <c r="I1563" s="254">
        <f t="shared" si="583"/>
        <v>650324</v>
      </c>
      <c r="J1563" s="254">
        <f t="shared" si="583"/>
        <v>674166</v>
      </c>
      <c r="K1563" s="254">
        <f t="shared" si="583"/>
        <v>-10248</v>
      </c>
      <c r="L1563" s="254">
        <f t="shared" si="583"/>
        <v>663918</v>
      </c>
      <c r="M1563" s="254">
        <f t="shared" si="583"/>
        <v>693329</v>
      </c>
      <c r="N1563" s="254">
        <f t="shared" si="583"/>
        <v>-12925</v>
      </c>
      <c r="O1563" s="254">
        <f t="shared" si="583"/>
        <v>680404</v>
      </c>
    </row>
    <row r="1564" spans="2:15" s="26" customFormat="1" ht="79.5" customHeight="1" x14ac:dyDescent="0.25">
      <c r="B1564" s="206" t="s">
        <v>118</v>
      </c>
      <c r="C1564" s="42" t="s">
        <v>81</v>
      </c>
      <c r="D1564" s="3" t="s">
        <v>81</v>
      </c>
      <c r="E1564" s="125" t="s">
        <v>1568</v>
      </c>
      <c r="F1564" s="6">
        <v>100</v>
      </c>
      <c r="G1564" s="254">
        <v>244435</v>
      </c>
      <c r="H1564" s="254">
        <v>3113</v>
      </c>
      <c r="I1564" s="254">
        <f>G1564+H1564</f>
        <v>247548</v>
      </c>
      <c r="J1564" s="254">
        <v>260686</v>
      </c>
      <c r="K1564" s="254">
        <v>-5918</v>
      </c>
      <c r="L1564" s="254">
        <f>J1564+K1564</f>
        <v>254768</v>
      </c>
      <c r="M1564" s="254">
        <v>270775</v>
      </c>
      <c r="N1564" s="254">
        <v>-7028</v>
      </c>
      <c r="O1564" s="254">
        <f>M1564+N1564</f>
        <v>263747</v>
      </c>
    </row>
    <row r="1565" spans="2:15" s="26" customFormat="1" ht="35.25" customHeight="1" x14ac:dyDescent="0.25">
      <c r="B1565" s="189" t="s">
        <v>191</v>
      </c>
      <c r="C1565" s="42" t="s">
        <v>81</v>
      </c>
      <c r="D1565" s="3" t="s">
        <v>81</v>
      </c>
      <c r="E1565" s="125" t="s">
        <v>1568</v>
      </c>
      <c r="F1565" s="6">
        <v>200</v>
      </c>
      <c r="G1565" s="254">
        <v>135288</v>
      </c>
      <c r="H1565" s="254"/>
      <c r="I1565" s="254">
        <f>G1565+H1565</f>
        <v>135288</v>
      </c>
      <c r="J1565" s="254">
        <v>135288</v>
      </c>
      <c r="K1565" s="254"/>
      <c r="L1565" s="254">
        <f>J1565+K1565</f>
        <v>135288</v>
      </c>
      <c r="M1565" s="254">
        <v>135288</v>
      </c>
      <c r="N1565" s="254"/>
      <c r="O1565" s="254">
        <f>M1565+N1565</f>
        <v>135288</v>
      </c>
    </row>
    <row r="1566" spans="2:15" s="26" customFormat="1" ht="51" customHeight="1" x14ac:dyDescent="0.25">
      <c r="B1566" s="189" t="s">
        <v>109</v>
      </c>
      <c r="C1566" s="42" t="s">
        <v>81</v>
      </c>
      <c r="D1566" s="3" t="s">
        <v>81</v>
      </c>
      <c r="E1566" s="125" t="s">
        <v>1568</v>
      </c>
      <c r="F1566" s="6">
        <v>600</v>
      </c>
      <c r="G1566" s="254">
        <v>261135</v>
      </c>
      <c r="H1566" s="254">
        <v>4316</v>
      </c>
      <c r="I1566" s="254">
        <f>G1566+H1566</f>
        <v>265451</v>
      </c>
      <c r="J1566" s="254">
        <v>276155</v>
      </c>
      <c r="K1566" s="254">
        <v>-4330</v>
      </c>
      <c r="L1566" s="254">
        <f>J1566+K1566</f>
        <v>271825</v>
      </c>
      <c r="M1566" s="254">
        <v>285229</v>
      </c>
      <c r="N1566" s="254">
        <v>-5897</v>
      </c>
      <c r="O1566" s="254">
        <f>M1566+N1566</f>
        <v>279332</v>
      </c>
    </row>
    <row r="1567" spans="2:15" s="26" customFormat="1" ht="31.5" x14ac:dyDescent="0.25">
      <c r="B1567" s="189" t="s">
        <v>192</v>
      </c>
      <c r="C1567" s="42" t="s">
        <v>81</v>
      </c>
      <c r="D1567" s="3" t="s">
        <v>81</v>
      </c>
      <c r="E1567" s="125" t="s">
        <v>1568</v>
      </c>
      <c r="F1567" s="6">
        <v>800</v>
      </c>
      <c r="G1567" s="254">
        <v>2037</v>
      </c>
      <c r="H1567" s="254"/>
      <c r="I1567" s="254">
        <f>G1567+H1567</f>
        <v>2037</v>
      </c>
      <c r="J1567" s="254">
        <v>2037</v>
      </c>
      <c r="K1567" s="254"/>
      <c r="L1567" s="254">
        <f>J1567+K1567</f>
        <v>2037</v>
      </c>
      <c r="M1567" s="254">
        <v>2037</v>
      </c>
      <c r="N1567" s="254"/>
      <c r="O1567" s="254">
        <f>M1567+N1567</f>
        <v>2037</v>
      </c>
    </row>
    <row r="1568" spans="2:15" s="26" customFormat="1" ht="15.75" hidden="1" x14ac:dyDescent="0.25">
      <c r="B1568" s="189" t="s">
        <v>1672</v>
      </c>
      <c r="C1568" s="42" t="s">
        <v>81</v>
      </c>
      <c r="D1568" s="3" t="s">
        <v>81</v>
      </c>
      <c r="E1568" s="124" t="s">
        <v>1673</v>
      </c>
      <c r="F1568" s="6"/>
      <c r="G1568" s="254">
        <f t="shared" ref="G1568:O1568" si="584">G1569</f>
        <v>0</v>
      </c>
      <c r="H1568" s="254">
        <f t="shared" si="584"/>
        <v>0</v>
      </c>
      <c r="I1568" s="254">
        <f t="shared" si="584"/>
        <v>0</v>
      </c>
      <c r="J1568" s="254">
        <f t="shared" si="584"/>
        <v>0</v>
      </c>
      <c r="K1568" s="254">
        <f t="shared" si="584"/>
        <v>0</v>
      </c>
      <c r="L1568" s="254">
        <f t="shared" si="584"/>
        <v>0</v>
      </c>
      <c r="M1568" s="254">
        <f t="shared" si="584"/>
        <v>0</v>
      </c>
      <c r="N1568" s="254">
        <f t="shared" si="584"/>
        <v>0</v>
      </c>
      <c r="O1568" s="254">
        <f t="shared" si="584"/>
        <v>0</v>
      </c>
    </row>
    <row r="1569" spans="2:15" s="26" customFormat="1" ht="31.5" hidden="1" x14ac:dyDescent="0.25">
      <c r="B1569" s="189" t="s">
        <v>1674</v>
      </c>
      <c r="C1569" s="42" t="s">
        <v>81</v>
      </c>
      <c r="D1569" s="3" t="s">
        <v>81</v>
      </c>
      <c r="E1569" s="125" t="s">
        <v>1675</v>
      </c>
      <c r="F1569" s="6">
        <v>500</v>
      </c>
      <c r="G1569" s="254"/>
      <c r="H1569" s="254"/>
      <c r="I1569" s="254"/>
      <c r="J1569" s="254"/>
      <c r="K1569" s="254"/>
      <c r="L1569" s="254"/>
      <c r="M1569" s="254"/>
      <c r="N1569" s="254"/>
      <c r="O1569" s="254"/>
    </row>
    <row r="1570" spans="2:15" s="26" customFormat="1" ht="31.5" hidden="1" x14ac:dyDescent="0.25">
      <c r="B1570" s="189" t="s">
        <v>1676</v>
      </c>
      <c r="C1570" s="42" t="s">
        <v>81</v>
      </c>
      <c r="D1570" s="3" t="s">
        <v>81</v>
      </c>
      <c r="E1570" s="125" t="s">
        <v>1677</v>
      </c>
      <c r="F1570" s="6"/>
      <c r="G1570" s="254">
        <v>0</v>
      </c>
      <c r="H1570" s="254">
        <v>0</v>
      </c>
      <c r="I1570" s="254">
        <v>0</v>
      </c>
      <c r="J1570" s="254">
        <v>0</v>
      </c>
      <c r="K1570" s="254">
        <v>0</v>
      </c>
      <c r="L1570" s="254">
        <v>0</v>
      </c>
      <c r="M1570" s="254">
        <v>0</v>
      </c>
      <c r="N1570" s="254">
        <v>0</v>
      </c>
      <c r="O1570" s="254">
        <v>0</v>
      </c>
    </row>
    <row r="1571" spans="2:15" s="26" customFormat="1" ht="31.5" hidden="1" x14ac:dyDescent="0.25">
      <c r="B1571" s="189" t="s">
        <v>1678</v>
      </c>
      <c r="C1571" s="42" t="s">
        <v>81</v>
      </c>
      <c r="D1571" s="3" t="s">
        <v>81</v>
      </c>
      <c r="E1571" s="125" t="s">
        <v>1679</v>
      </c>
      <c r="F1571" s="6"/>
      <c r="G1571" s="254"/>
      <c r="H1571" s="254"/>
      <c r="I1571" s="254"/>
      <c r="J1571" s="254"/>
      <c r="K1571" s="254"/>
      <c r="L1571" s="254"/>
      <c r="M1571" s="254"/>
      <c r="N1571" s="254"/>
      <c r="O1571" s="254"/>
    </row>
    <row r="1572" spans="2:15" s="26" customFormat="1" ht="15.75" hidden="1" x14ac:dyDescent="0.25">
      <c r="B1572" s="189" t="s">
        <v>1680</v>
      </c>
      <c r="C1572" s="42" t="s">
        <v>81</v>
      </c>
      <c r="D1572" s="3" t="s">
        <v>81</v>
      </c>
      <c r="E1572" s="125" t="s">
        <v>1681</v>
      </c>
      <c r="F1572" s="6"/>
      <c r="G1572" s="254">
        <v>0</v>
      </c>
      <c r="H1572" s="254">
        <v>0</v>
      </c>
      <c r="I1572" s="254">
        <v>0</v>
      </c>
      <c r="J1572" s="254">
        <v>0</v>
      </c>
      <c r="K1572" s="254">
        <v>0</v>
      </c>
      <c r="L1572" s="254">
        <v>0</v>
      </c>
      <c r="M1572" s="254">
        <v>0</v>
      </c>
      <c r="N1572" s="254">
        <v>0</v>
      </c>
      <c r="O1572" s="254">
        <v>0</v>
      </c>
    </row>
    <row r="1573" spans="2:15" s="26" customFormat="1" ht="15.75" hidden="1" x14ac:dyDescent="0.25">
      <c r="B1573" s="189" t="s">
        <v>1682</v>
      </c>
      <c r="C1573" s="42" t="s">
        <v>81</v>
      </c>
      <c r="D1573" s="3" t="s">
        <v>81</v>
      </c>
      <c r="E1573" s="125" t="s">
        <v>1683</v>
      </c>
      <c r="F1573" s="6" t="s">
        <v>1599</v>
      </c>
      <c r="G1573" s="254"/>
      <c r="H1573" s="254"/>
      <c r="I1573" s="254"/>
      <c r="J1573" s="254"/>
      <c r="K1573" s="254"/>
      <c r="L1573" s="254"/>
      <c r="M1573" s="254"/>
      <c r="N1573" s="254"/>
      <c r="O1573" s="254"/>
    </row>
    <row r="1574" spans="2:15" s="26" customFormat="1" ht="31.5" hidden="1" x14ac:dyDescent="0.25">
      <c r="B1574" s="189" t="s">
        <v>1569</v>
      </c>
      <c r="C1574" s="3" t="s">
        <v>81</v>
      </c>
      <c r="D1574" s="96">
        <v>9</v>
      </c>
      <c r="E1574" s="102" t="s">
        <v>1570</v>
      </c>
      <c r="F1574" s="6"/>
      <c r="G1574" s="254">
        <f t="shared" ref="G1574:O1574" si="585">G1575</f>
        <v>0</v>
      </c>
      <c r="H1574" s="254">
        <f t="shared" si="585"/>
        <v>0</v>
      </c>
      <c r="I1574" s="254">
        <f t="shared" si="585"/>
        <v>0</v>
      </c>
      <c r="J1574" s="254">
        <f t="shared" si="585"/>
        <v>0</v>
      </c>
      <c r="K1574" s="254">
        <f t="shared" si="585"/>
        <v>0</v>
      </c>
      <c r="L1574" s="254">
        <f t="shared" si="585"/>
        <v>0</v>
      </c>
      <c r="M1574" s="254">
        <f t="shared" si="585"/>
        <v>0</v>
      </c>
      <c r="N1574" s="254">
        <f t="shared" si="585"/>
        <v>0</v>
      </c>
      <c r="O1574" s="254">
        <f t="shared" si="585"/>
        <v>0</v>
      </c>
    </row>
    <row r="1575" spans="2:15" s="26" customFormat="1" ht="110.25" hidden="1" x14ac:dyDescent="0.25">
      <c r="B1575" s="189" t="s">
        <v>1620</v>
      </c>
      <c r="C1575" s="3" t="s">
        <v>81</v>
      </c>
      <c r="D1575" s="96">
        <v>9</v>
      </c>
      <c r="E1575" s="102" t="s">
        <v>1572</v>
      </c>
      <c r="F1575" s="7" t="s">
        <v>111</v>
      </c>
      <c r="G1575" s="254"/>
      <c r="H1575" s="254"/>
      <c r="I1575" s="254"/>
      <c r="J1575" s="254"/>
      <c r="K1575" s="254"/>
      <c r="L1575" s="254"/>
      <c r="M1575" s="254"/>
      <c r="N1575" s="254"/>
      <c r="O1575" s="254"/>
    </row>
    <row r="1576" spans="2:15" s="26" customFormat="1" ht="18" customHeight="1" x14ac:dyDescent="0.25">
      <c r="B1576" s="189" t="s">
        <v>59</v>
      </c>
      <c r="C1576" s="42" t="s">
        <v>81</v>
      </c>
      <c r="D1576" s="3" t="s">
        <v>81</v>
      </c>
      <c r="E1576" s="125" t="s">
        <v>60</v>
      </c>
      <c r="F1576" s="6"/>
      <c r="G1576" s="254">
        <f t="shared" ref="G1576:O1576" si="586">G1577+G1580+G1584</f>
        <v>17299</v>
      </c>
      <c r="H1576" s="254">
        <f t="shared" si="586"/>
        <v>0</v>
      </c>
      <c r="I1576" s="254">
        <f t="shared" si="586"/>
        <v>17299</v>
      </c>
      <c r="J1576" s="254">
        <f t="shared" si="586"/>
        <v>17345</v>
      </c>
      <c r="K1576" s="254">
        <f t="shared" si="586"/>
        <v>0</v>
      </c>
      <c r="L1576" s="254">
        <f t="shared" si="586"/>
        <v>17345</v>
      </c>
      <c r="M1576" s="254">
        <f t="shared" si="586"/>
        <v>17385</v>
      </c>
      <c r="N1576" s="254">
        <f t="shared" si="586"/>
        <v>0</v>
      </c>
      <c r="O1576" s="254">
        <f t="shared" si="586"/>
        <v>17385</v>
      </c>
    </row>
    <row r="1577" spans="2:15" s="26" customFormat="1" ht="19.5" customHeight="1" x14ac:dyDescent="0.25">
      <c r="B1577" s="189" t="s">
        <v>1397</v>
      </c>
      <c r="C1577" s="42" t="s">
        <v>81</v>
      </c>
      <c r="D1577" s="3" t="s">
        <v>81</v>
      </c>
      <c r="E1577" s="125" t="s">
        <v>1684</v>
      </c>
      <c r="F1577" s="6"/>
      <c r="G1577" s="254">
        <f t="shared" ref="G1577:O1577" si="587">G1578+G1579</f>
        <v>200</v>
      </c>
      <c r="H1577" s="254">
        <f t="shared" si="587"/>
        <v>0</v>
      </c>
      <c r="I1577" s="254">
        <f t="shared" si="587"/>
        <v>200</v>
      </c>
      <c r="J1577" s="254">
        <f t="shared" si="587"/>
        <v>200</v>
      </c>
      <c r="K1577" s="254">
        <f t="shared" si="587"/>
        <v>0</v>
      </c>
      <c r="L1577" s="254">
        <f t="shared" si="587"/>
        <v>200</v>
      </c>
      <c r="M1577" s="254">
        <f t="shared" si="587"/>
        <v>200</v>
      </c>
      <c r="N1577" s="254">
        <f t="shared" si="587"/>
        <v>0</v>
      </c>
      <c r="O1577" s="254">
        <f t="shared" si="587"/>
        <v>200</v>
      </c>
    </row>
    <row r="1578" spans="2:15" s="26" customFormat="1" ht="20.25" customHeight="1" x14ac:dyDescent="0.25">
      <c r="B1578" s="189" t="s">
        <v>1685</v>
      </c>
      <c r="C1578" s="42" t="s">
        <v>81</v>
      </c>
      <c r="D1578" s="3" t="s">
        <v>81</v>
      </c>
      <c r="E1578" s="125" t="s">
        <v>1686</v>
      </c>
      <c r="F1578" s="6">
        <v>800</v>
      </c>
      <c r="G1578" s="254">
        <v>200</v>
      </c>
      <c r="H1578" s="254"/>
      <c r="I1578" s="254">
        <f>G1578+H1578</f>
        <v>200</v>
      </c>
      <c r="J1578" s="254">
        <v>200</v>
      </c>
      <c r="K1578" s="254"/>
      <c r="L1578" s="254">
        <f>J1578+K1578</f>
        <v>200</v>
      </c>
      <c r="M1578" s="254">
        <v>200</v>
      </c>
      <c r="N1578" s="254"/>
      <c r="O1578" s="254">
        <f>M1578+N1578</f>
        <v>200</v>
      </c>
    </row>
    <row r="1579" spans="2:15" s="26" customFormat="1" ht="37.5" hidden="1" customHeight="1" x14ac:dyDescent="0.25">
      <c r="B1579" s="189" t="s">
        <v>1687</v>
      </c>
      <c r="C1579" s="42" t="s">
        <v>81</v>
      </c>
      <c r="D1579" s="3" t="s">
        <v>81</v>
      </c>
      <c r="E1579" s="125" t="s">
        <v>1688</v>
      </c>
      <c r="F1579" s="7" t="s">
        <v>47</v>
      </c>
      <c r="G1579" s="254"/>
      <c r="H1579" s="254"/>
      <c r="I1579" s="254"/>
      <c r="J1579" s="254"/>
      <c r="K1579" s="254"/>
      <c r="L1579" s="254"/>
      <c r="M1579" s="254"/>
      <c r="N1579" s="254"/>
      <c r="O1579" s="254"/>
    </row>
    <row r="1580" spans="2:15" s="26" customFormat="1" ht="15.75" x14ac:dyDescent="0.25">
      <c r="B1580" s="189" t="s">
        <v>181</v>
      </c>
      <c r="C1580" s="42" t="s">
        <v>81</v>
      </c>
      <c r="D1580" s="3" t="s">
        <v>81</v>
      </c>
      <c r="E1580" s="125" t="s">
        <v>1689</v>
      </c>
      <c r="F1580" s="6" t="s">
        <v>1599</v>
      </c>
      <c r="G1580" s="254">
        <f t="shared" ref="G1580:O1580" si="588">G1581+G1582+G1583</f>
        <v>16079</v>
      </c>
      <c r="H1580" s="254">
        <f t="shared" si="588"/>
        <v>0</v>
      </c>
      <c r="I1580" s="254">
        <f t="shared" si="588"/>
        <v>16079</v>
      </c>
      <c r="J1580" s="254">
        <f t="shared" si="588"/>
        <v>16079</v>
      </c>
      <c r="K1580" s="254">
        <f t="shared" si="588"/>
        <v>0</v>
      </c>
      <c r="L1580" s="254">
        <f t="shared" si="588"/>
        <v>16079</v>
      </c>
      <c r="M1580" s="254">
        <f t="shared" si="588"/>
        <v>16079</v>
      </c>
      <c r="N1580" s="254">
        <f t="shared" si="588"/>
        <v>0</v>
      </c>
      <c r="O1580" s="254">
        <f t="shared" si="588"/>
        <v>16079</v>
      </c>
    </row>
    <row r="1581" spans="2:15" s="26" customFormat="1" ht="47.25" hidden="1" x14ac:dyDescent="0.25">
      <c r="B1581" s="189" t="s">
        <v>1690</v>
      </c>
      <c r="C1581" s="42" t="s">
        <v>81</v>
      </c>
      <c r="D1581" s="3" t="s">
        <v>81</v>
      </c>
      <c r="E1581" s="125" t="s">
        <v>1691</v>
      </c>
      <c r="F1581" s="6">
        <v>100</v>
      </c>
      <c r="G1581" s="254"/>
      <c r="H1581" s="254"/>
      <c r="I1581" s="254"/>
      <c r="J1581" s="254"/>
      <c r="K1581" s="254"/>
      <c r="L1581" s="254"/>
      <c r="M1581" s="254"/>
      <c r="N1581" s="254"/>
      <c r="O1581" s="254"/>
    </row>
    <row r="1582" spans="2:15" s="26" customFormat="1" ht="35.25" customHeight="1" x14ac:dyDescent="0.25">
      <c r="B1582" s="189" t="s">
        <v>140</v>
      </c>
      <c r="C1582" s="42" t="s">
        <v>81</v>
      </c>
      <c r="D1582" s="3" t="s">
        <v>81</v>
      </c>
      <c r="E1582" s="125" t="s">
        <v>1691</v>
      </c>
      <c r="F1582" s="6">
        <v>200</v>
      </c>
      <c r="G1582" s="254">
        <v>15979</v>
      </c>
      <c r="H1582" s="254"/>
      <c r="I1582" s="254">
        <f>G1582+H1582</f>
        <v>15979</v>
      </c>
      <c r="J1582" s="254">
        <v>15979</v>
      </c>
      <c r="K1582" s="254"/>
      <c r="L1582" s="254">
        <f>J1582+K1582</f>
        <v>15979</v>
      </c>
      <c r="M1582" s="254">
        <v>15979</v>
      </c>
      <c r="N1582" s="254"/>
      <c r="O1582" s="254">
        <f>M1582+N1582</f>
        <v>15979</v>
      </c>
    </row>
    <row r="1583" spans="2:15" s="26" customFormat="1" ht="21.75" customHeight="1" x14ac:dyDescent="0.25">
      <c r="B1583" s="189" t="s">
        <v>371</v>
      </c>
      <c r="C1583" s="42" t="s">
        <v>81</v>
      </c>
      <c r="D1583" s="3" t="s">
        <v>81</v>
      </c>
      <c r="E1583" s="125" t="s">
        <v>1691</v>
      </c>
      <c r="F1583" s="6">
        <v>800</v>
      </c>
      <c r="G1583" s="254">
        <v>100</v>
      </c>
      <c r="H1583" s="254"/>
      <c r="I1583" s="254">
        <f>G1583+H1583</f>
        <v>100</v>
      </c>
      <c r="J1583" s="254">
        <v>100</v>
      </c>
      <c r="K1583" s="254"/>
      <c r="L1583" s="254">
        <f>J1583+K1583</f>
        <v>100</v>
      </c>
      <c r="M1583" s="254">
        <v>100</v>
      </c>
      <c r="N1583" s="254"/>
      <c r="O1583" s="254">
        <f>M1583+N1583</f>
        <v>100</v>
      </c>
    </row>
    <row r="1584" spans="2:15" s="26" customFormat="1" ht="72.75" customHeight="1" x14ac:dyDescent="0.25">
      <c r="B1584" s="208" t="s">
        <v>1692</v>
      </c>
      <c r="C1584" s="42" t="s">
        <v>81</v>
      </c>
      <c r="D1584" s="3" t="s">
        <v>81</v>
      </c>
      <c r="E1584" s="125" t="s">
        <v>1693</v>
      </c>
      <c r="F1584" s="6"/>
      <c r="G1584" s="254">
        <f t="shared" ref="G1584:O1584" si="589">G1585+G1586+G1587</f>
        <v>1020</v>
      </c>
      <c r="H1584" s="254">
        <f t="shared" si="589"/>
        <v>0</v>
      </c>
      <c r="I1584" s="254">
        <f t="shared" si="589"/>
        <v>1020</v>
      </c>
      <c r="J1584" s="254">
        <f t="shared" si="589"/>
        <v>1066</v>
      </c>
      <c r="K1584" s="254">
        <f t="shared" si="589"/>
        <v>0</v>
      </c>
      <c r="L1584" s="254">
        <f t="shared" si="589"/>
        <v>1066</v>
      </c>
      <c r="M1584" s="254">
        <f t="shared" si="589"/>
        <v>1106</v>
      </c>
      <c r="N1584" s="254">
        <f t="shared" si="589"/>
        <v>0</v>
      </c>
      <c r="O1584" s="254">
        <f t="shared" si="589"/>
        <v>1106</v>
      </c>
    </row>
    <row r="1585" spans="2:15" s="26" customFormat="1" ht="106.5" customHeight="1" x14ac:dyDescent="0.25">
      <c r="B1585" s="208" t="s">
        <v>1694</v>
      </c>
      <c r="C1585" s="42" t="s">
        <v>81</v>
      </c>
      <c r="D1585" s="3" t="s">
        <v>81</v>
      </c>
      <c r="E1585" s="125" t="s">
        <v>1695</v>
      </c>
      <c r="F1585" s="7" t="s">
        <v>19</v>
      </c>
      <c r="G1585" s="254">
        <v>1020</v>
      </c>
      <c r="H1585" s="254">
        <v>-175</v>
      </c>
      <c r="I1585" s="254">
        <f>G1585+H1585</f>
        <v>845</v>
      </c>
      <c r="J1585" s="254">
        <v>1066</v>
      </c>
      <c r="K1585" s="254">
        <v>-221</v>
      </c>
      <c r="L1585" s="254">
        <f>J1585+K1585</f>
        <v>845</v>
      </c>
      <c r="M1585" s="254">
        <v>1106</v>
      </c>
      <c r="N1585" s="254">
        <v>-261</v>
      </c>
      <c r="O1585" s="254">
        <f>M1585+N1585</f>
        <v>845</v>
      </c>
    </row>
    <row r="1586" spans="2:15" s="26" customFormat="1" ht="91.5" customHeight="1" x14ac:dyDescent="0.25">
      <c r="B1586" s="208" t="s">
        <v>1696</v>
      </c>
      <c r="C1586" s="42" t="s">
        <v>81</v>
      </c>
      <c r="D1586" s="3" t="s">
        <v>81</v>
      </c>
      <c r="E1586" s="125" t="s">
        <v>1695</v>
      </c>
      <c r="F1586" s="7" t="s">
        <v>30</v>
      </c>
      <c r="G1586" s="254"/>
      <c r="H1586" s="254">
        <v>171</v>
      </c>
      <c r="I1586" s="254">
        <f>G1586+H1586</f>
        <v>171</v>
      </c>
      <c r="J1586" s="254"/>
      <c r="K1586" s="254">
        <v>217</v>
      </c>
      <c r="L1586" s="254">
        <f>J1586+K1586</f>
        <v>217</v>
      </c>
      <c r="M1586" s="254"/>
      <c r="N1586" s="254">
        <v>257</v>
      </c>
      <c r="O1586" s="254">
        <f>M1586+N1586</f>
        <v>257</v>
      </c>
    </row>
    <row r="1587" spans="2:15" s="26" customFormat="1" ht="90.75" customHeight="1" thickBot="1" x14ac:dyDescent="0.3">
      <c r="B1587" s="208" t="s">
        <v>1697</v>
      </c>
      <c r="C1587" s="42" t="s">
        <v>81</v>
      </c>
      <c r="D1587" s="3" t="s">
        <v>81</v>
      </c>
      <c r="E1587" s="125" t="s">
        <v>1695</v>
      </c>
      <c r="F1587" s="7" t="s">
        <v>35</v>
      </c>
      <c r="G1587" s="254"/>
      <c r="H1587" s="254">
        <v>4</v>
      </c>
      <c r="I1587" s="254">
        <f>G1587+H1587</f>
        <v>4</v>
      </c>
      <c r="J1587" s="254"/>
      <c r="K1587" s="254">
        <v>4</v>
      </c>
      <c r="L1587" s="254">
        <f>J1587+K1587</f>
        <v>4</v>
      </c>
      <c r="M1587" s="254"/>
      <c r="N1587" s="254">
        <v>4</v>
      </c>
      <c r="O1587" s="254">
        <f>M1587+N1587</f>
        <v>4</v>
      </c>
    </row>
    <row r="1588" spans="2:15" customFormat="1" ht="18.75" customHeight="1" thickBot="1" x14ac:dyDescent="0.3">
      <c r="B1588" s="284" t="s">
        <v>1698</v>
      </c>
      <c r="C1588" s="12">
        <v>10</v>
      </c>
      <c r="D1588" s="35"/>
      <c r="E1588" s="35"/>
      <c r="F1588" s="36"/>
      <c r="G1588" s="251">
        <f t="shared" ref="G1588:O1588" si="590">G1589+G1598+G1614+G1759+G1789</f>
        <v>16850664</v>
      </c>
      <c r="H1588" s="251">
        <f t="shared" si="590"/>
        <v>328464</v>
      </c>
      <c r="I1588" s="251">
        <f t="shared" si="590"/>
        <v>17179128</v>
      </c>
      <c r="J1588" s="251">
        <f t="shared" si="590"/>
        <v>17687229</v>
      </c>
      <c r="K1588" s="251">
        <f t="shared" si="590"/>
        <v>-196041</v>
      </c>
      <c r="L1588" s="251">
        <f t="shared" si="590"/>
        <v>17491188</v>
      </c>
      <c r="M1588" s="251">
        <f t="shared" si="590"/>
        <v>18288491</v>
      </c>
      <c r="N1588" s="251">
        <f t="shared" si="590"/>
        <v>-251720</v>
      </c>
      <c r="O1588" s="251">
        <f t="shared" si="590"/>
        <v>18036771</v>
      </c>
    </row>
    <row r="1589" spans="2:15" customFormat="1" ht="21" customHeight="1" thickBot="1" x14ac:dyDescent="0.3">
      <c r="B1589" s="284" t="s">
        <v>1699</v>
      </c>
      <c r="C1589" s="12">
        <v>10</v>
      </c>
      <c r="D1589" s="15" t="s">
        <v>271</v>
      </c>
      <c r="E1589" s="14"/>
      <c r="F1589" s="16"/>
      <c r="G1589" s="251">
        <f t="shared" ref="G1589:O1589" si="591">G1590+G1594</f>
        <v>124605</v>
      </c>
      <c r="H1589" s="251">
        <f t="shared" si="591"/>
        <v>0</v>
      </c>
      <c r="I1589" s="251">
        <f t="shared" si="591"/>
        <v>124605</v>
      </c>
      <c r="J1589" s="251">
        <f t="shared" si="591"/>
        <v>127531</v>
      </c>
      <c r="K1589" s="251">
        <f t="shared" si="591"/>
        <v>0</v>
      </c>
      <c r="L1589" s="251">
        <f t="shared" si="591"/>
        <v>127531</v>
      </c>
      <c r="M1589" s="251">
        <f t="shared" si="591"/>
        <v>131215</v>
      </c>
      <c r="N1589" s="251">
        <f t="shared" si="591"/>
        <v>0</v>
      </c>
      <c r="O1589" s="251">
        <f t="shared" si="591"/>
        <v>131215</v>
      </c>
    </row>
    <row r="1590" spans="2:15" s="26" customFormat="1" ht="32.25" customHeight="1" x14ac:dyDescent="0.25">
      <c r="B1590" s="324" t="s">
        <v>1307</v>
      </c>
      <c r="C1590" s="85" t="s">
        <v>158</v>
      </c>
      <c r="D1590" s="20" t="s">
        <v>12</v>
      </c>
      <c r="E1590" s="117" t="s">
        <v>39</v>
      </c>
      <c r="F1590" s="4"/>
      <c r="G1590" s="264">
        <f t="shared" ref="G1590:O1592" si="592">G1591</f>
        <v>91605</v>
      </c>
      <c r="H1590" s="264">
        <f t="shared" si="592"/>
        <v>0</v>
      </c>
      <c r="I1590" s="264">
        <f t="shared" si="592"/>
        <v>91605</v>
      </c>
      <c r="J1590" s="264">
        <f t="shared" si="592"/>
        <v>94431</v>
      </c>
      <c r="K1590" s="264">
        <f t="shared" si="592"/>
        <v>0</v>
      </c>
      <c r="L1590" s="264">
        <f t="shared" si="592"/>
        <v>94431</v>
      </c>
      <c r="M1590" s="264">
        <f t="shared" si="592"/>
        <v>97515</v>
      </c>
      <c r="N1590" s="264">
        <f t="shared" si="592"/>
        <v>0</v>
      </c>
      <c r="O1590" s="264">
        <f t="shared" si="592"/>
        <v>97515</v>
      </c>
    </row>
    <row r="1591" spans="2:15" s="26" customFormat="1" ht="15.75" x14ac:dyDescent="0.25">
      <c r="B1591" s="324" t="s">
        <v>1700</v>
      </c>
      <c r="C1591" s="85" t="s">
        <v>158</v>
      </c>
      <c r="D1591" s="20" t="s">
        <v>12</v>
      </c>
      <c r="E1591" s="117" t="s">
        <v>1292</v>
      </c>
      <c r="F1591" s="4"/>
      <c r="G1591" s="264">
        <f t="shared" si="592"/>
        <v>91605</v>
      </c>
      <c r="H1591" s="264">
        <f t="shared" si="592"/>
        <v>0</v>
      </c>
      <c r="I1591" s="264">
        <f t="shared" si="592"/>
        <v>91605</v>
      </c>
      <c r="J1591" s="264">
        <f t="shared" si="592"/>
        <v>94431</v>
      </c>
      <c r="K1591" s="264">
        <f t="shared" si="592"/>
        <v>0</v>
      </c>
      <c r="L1591" s="264">
        <f t="shared" si="592"/>
        <v>94431</v>
      </c>
      <c r="M1591" s="264">
        <f t="shared" si="592"/>
        <v>97515</v>
      </c>
      <c r="N1591" s="264">
        <f t="shared" si="592"/>
        <v>0</v>
      </c>
      <c r="O1591" s="264">
        <f t="shared" si="592"/>
        <v>97515</v>
      </c>
    </row>
    <row r="1592" spans="2:15" s="26" customFormat="1" ht="15.75" x14ac:dyDescent="0.25">
      <c r="B1592" s="324" t="s">
        <v>1293</v>
      </c>
      <c r="C1592" s="85" t="s">
        <v>158</v>
      </c>
      <c r="D1592" s="20" t="s">
        <v>12</v>
      </c>
      <c r="E1592" s="117" t="s">
        <v>1701</v>
      </c>
      <c r="F1592" s="4"/>
      <c r="G1592" s="264">
        <f t="shared" si="592"/>
        <v>91605</v>
      </c>
      <c r="H1592" s="264">
        <f t="shared" si="592"/>
        <v>0</v>
      </c>
      <c r="I1592" s="264">
        <f t="shared" si="592"/>
        <v>91605</v>
      </c>
      <c r="J1592" s="264">
        <f t="shared" si="592"/>
        <v>94431</v>
      </c>
      <c r="K1592" s="264">
        <f t="shared" si="592"/>
        <v>0</v>
      </c>
      <c r="L1592" s="264">
        <f t="shared" si="592"/>
        <v>94431</v>
      </c>
      <c r="M1592" s="264">
        <f t="shared" si="592"/>
        <v>97515</v>
      </c>
      <c r="N1592" s="264">
        <f t="shared" si="592"/>
        <v>0</v>
      </c>
      <c r="O1592" s="264">
        <f t="shared" si="592"/>
        <v>97515</v>
      </c>
    </row>
    <row r="1593" spans="2:15" ht="31.5" x14ac:dyDescent="0.25">
      <c r="B1593" s="285" t="s">
        <v>1702</v>
      </c>
      <c r="C1593" s="85" t="s">
        <v>158</v>
      </c>
      <c r="D1593" s="20" t="s">
        <v>12</v>
      </c>
      <c r="E1593" s="117" t="s">
        <v>1703</v>
      </c>
      <c r="F1593" s="4">
        <v>300</v>
      </c>
      <c r="G1593" s="254">
        <v>91605</v>
      </c>
      <c r="H1593" s="254"/>
      <c r="I1593" s="254">
        <f>G1593+H1593</f>
        <v>91605</v>
      </c>
      <c r="J1593" s="254">
        <v>94431</v>
      </c>
      <c r="K1593" s="254"/>
      <c r="L1593" s="254">
        <f>J1593+K1593</f>
        <v>94431</v>
      </c>
      <c r="M1593" s="254">
        <v>97515</v>
      </c>
      <c r="N1593" s="254"/>
      <c r="O1593" s="254">
        <f>M1593+N1593</f>
        <v>97515</v>
      </c>
    </row>
    <row r="1594" spans="2:15" ht="31.5" x14ac:dyDescent="0.25">
      <c r="B1594" s="191" t="s">
        <v>1704</v>
      </c>
      <c r="C1594" s="20" t="s">
        <v>158</v>
      </c>
      <c r="D1594" s="20" t="s">
        <v>12</v>
      </c>
      <c r="E1594" s="101">
        <v>13</v>
      </c>
      <c r="F1594" s="2"/>
      <c r="G1594" s="254">
        <f t="shared" ref="G1594:O1596" si="593">G1595</f>
        <v>33000</v>
      </c>
      <c r="H1594" s="254">
        <f t="shared" si="593"/>
        <v>0</v>
      </c>
      <c r="I1594" s="254">
        <f t="shared" si="593"/>
        <v>33000</v>
      </c>
      <c r="J1594" s="254">
        <f t="shared" si="593"/>
        <v>33100</v>
      </c>
      <c r="K1594" s="254">
        <f t="shared" si="593"/>
        <v>0</v>
      </c>
      <c r="L1594" s="254">
        <f t="shared" si="593"/>
        <v>33100</v>
      </c>
      <c r="M1594" s="254">
        <f t="shared" si="593"/>
        <v>33700</v>
      </c>
      <c r="N1594" s="254">
        <f t="shared" si="593"/>
        <v>0</v>
      </c>
      <c r="O1594" s="254">
        <f t="shared" si="593"/>
        <v>33700</v>
      </c>
    </row>
    <row r="1595" spans="2:15" ht="31.5" x14ac:dyDescent="0.25">
      <c r="B1595" s="191" t="s">
        <v>285</v>
      </c>
      <c r="C1595" s="20" t="s">
        <v>158</v>
      </c>
      <c r="D1595" s="20" t="s">
        <v>12</v>
      </c>
      <c r="E1595" s="102" t="s">
        <v>1705</v>
      </c>
      <c r="F1595" s="2"/>
      <c r="G1595" s="254">
        <f t="shared" si="593"/>
        <v>33000</v>
      </c>
      <c r="H1595" s="254">
        <f t="shared" si="593"/>
        <v>0</v>
      </c>
      <c r="I1595" s="254">
        <f t="shared" si="593"/>
        <v>33000</v>
      </c>
      <c r="J1595" s="254">
        <f t="shared" si="593"/>
        <v>33100</v>
      </c>
      <c r="K1595" s="254">
        <f t="shared" si="593"/>
        <v>0</v>
      </c>
      <c r="L1595" s="254">
        <f t="shared" si="593"/>
        <v>33100</v>
      </c>
      <c r="M1595" s="254">
        <f t="shared" si="593"/>
        <v>33700</v>
      </c>
      <c r="N1595" s="254">
        <f t="shared" si="593"/>
        <v>0</v>
      </c>
      <c r="O1595" s="254">
        <f t="shared" si="593"/>
        <v>33700</v>
      </c>
    </row>
    <row r="1596" spans="2:15" ht="15.75" x14ac:dyDescent="0.25">
      <c r="B1596" s="206" t="s">
        <v>1706</v>
      </c>
      <c r="C1596" s="20" t="s">
        <v>158</v>
      </c>
      <c r="D1596" s="20" t="s">
        <v>12</v>
      </c>
      <c r="E1596" s="102" t="s">
        <v>1707</v>
      </c>
      <c r="F1596" s="103"/>
      <c r="G1596" s="254">
        <f t="shared" si="593"/>
        <v>33000</v>
      </c>
      <c r="H1596" s="254">
        <f t="shared" si="593"/>
        <v>0</v>
      </c>
      <c r="I1596" s="254">
        <f t="shared" si="593"/>
        <v>33000</v>
      </c>
      <c r="J1596" s="254">
        <f t="shared" si="593"/>
        <v>33100</v>
      </c>
      <c r="K1596" s="254">
        <f t="shared" si="593"/>
        <v>0</v>
      </c>
      <c r="L1596" s="254">
        <f t="shared" si="593"/>
        <v>33100</v>
      </c>
      <c r="M1596" s="254">
        <f t="shared" si="593"/>
        <v>33700</v>
      </c>
      <c r="N1596" s="254">
        <f t="shared" si="593"/>
        <v>0</v>
      </c>
      <c r="O1596" s="254">
        <f t="shared" si="593"/>
        <v>33700</v>
      </c>
    </row>
    <row r="1597" spans="2:15" ht="48" thickBot="1" x14ac:dyDescent="0.3">
      <c r="B1597" s="206" t="s">
        <v>1708</v>
      </c>
      <c r="C1597" s="20" t="s">
        <v>158</v>
      </c>
      <c r="D1597" s="20" t="s">
        <v>12</v>
      </c>
      <c r="E1597" s="204" t="s">
        <v>1709</v>
      </c>
      <c r="F1597" s="2">
        <v>500</v>
      </c>
      <c r="G1597" s="254">
        <v>33000</v>
      </c>
      <c r="H1597" s="254"/>
      <c r="I1597" s="254">
        <f>G1597+H1597</f>
        <v>33000</v>
      </c>
      <c r="J1597" s="254">
        <v>33100</v>
      </c>
      <c r="K1597" s="254"/>
      <c r="L1597" s="254">
        <f>J1597+K1597</f>
        <v>33100</v>
      </c>
      <c r="M1597" s="254">
        <v>33700</v>
      </c>
      <c r="N1597" s="254"/>
      <c r="O1597" s="254">
        <f>M1597+N1597</f>
        <v>33700</v>
      </c>
    </row>
    <row r="1598" spans="2:15" ht="18.75" customHeight="1" thickBot="1" x14ac:dyDescent="0.3">
      <c r="B1598" s="284" t="s">
        <v>1710</v>
      </c>
      <c r="C1598" s="12">
        <v>10</v>
      </c>
      <c r="D1598" s="15" t="s">
        <v>10</v>
      </c>
      <c r="E1598" s="14"/>
      <c r="F1598" s="16"/>
      <c r="G1598" s="251">
        <f t="shared" ref="G1598:O1598" si="594">G1599</f>
        <v>2103524</v>
      </c>
      <c r="H1598" s="251">
        <f t="shared" si="594"/>
        <v>18668</v>
      </c>
      <c r="I1598" s="251">
        <f t="shared" si="594"/>
        <v>2122192</v>
      </c>
      <c r="J1598" s="251">
        <f t="shared" si="594"/>
        <v>2186780</v>
      </c>
      <c r="K1598" s="251">
        <f t="shared" si="594"/>
        <v>-38081</v>
      </c>
      <c r="L1598" s="251">
        <f t="shared" si="594"/>
        <v>2148699</v>
      </c>
      <c r="M1598" s="251">
        <f t="shared" si="594"/>
        <v>2263127</v>
      </c>
      <c r="N1598" s="251">
        <f t="shared" si="594"/>
        <v>-45449</v>
      </c>
      <c r="O1598" s="251">
        <f t="shared" si="594"/>
        <v>2217678</v>
      </c>
    </row>
    <row r="1599" spans="2:15" ht="31.5" x14ac:dyDescent="0.25">
      <c r="B1599" s="285" t="s">
        <v>1307</v>
      </c>
      <c r="C1599" s="85" t="s">
        <v>158</v>
      </c>
      <c r="D1599" s="20" t="s">
        <v>13</v>
      </c>
      <c r="E1599" s="117" t="s">
        <v>39</v>
      </c>
      <c r="F1599" s="4"/>
      <c r="G1599" s="264">
        <f t="shared" ref="G1599:O1599" si="595">G1600+G1610</f>
        <v>2103524</v>
      </c>
      <c r="H1599" s="264">
        <f t="shared" si="595"/>
        <v>18668</v>
      </c>
      <c r="I1599" s="264">
        <f t="shared" si="595"/>
        <v>2122192</v>
      </c>
      <c r="J1599" s="264">
        <f t="shared" si="595"/>
        <v>2186780</v>
      </c>
      <c r="K1599" s="264">
        <f t="shared" si="595"/>
        <v>-38081</v>
      </c>
      <c r="L1599" s="264">
        <f t="shared" si="595"/>
        <v>2148699</v>
      </c>
      <c r="M1599" s="264">
        <f t="shared" si="595"/>
        <v>2263127</v>
      </c>
      <c r="N1599" s="264">
        <f t="shared" si="595"/>
        <v>-45449</v>
      </c>
      <c r="O1599" s="264">
        <f t="shared" si="595"/>
        <v>2217678</v>
      </c>
    </row>
    <row r="1600" spans="2:15" ht="15.75" x14ac:dyDescent="0.25">
      <c r="B1600" s="285" t="s">
        <v>1711</v>
      </c>
      <c r="C1600" s="85" t="s">
        <v>158</v>
      </c>
      <c r="D1600" s="20" t="s">
        <v>13</v>
      </c>
      <c r="E1600" s="117" t="s">
        <v>1712</v>
      </c>
      <c r="F1600" s="4"/>
      <c r="G1600" s="254">
        <f t="shared" ref="G1600:O1600" si="596">G1601+G1608</f>
        <v>1958068</v>
      </c>
      <c r="H1600" s="254">
        <f t="shared" si="596"/>
        <v>17388</v>
      </c>
      <c r="I1600" s="254">
        <f t="shared" si="596"/>
        <v>1975456</v>
      </c>
      <c r="J1600" s="254">
        <f t="shared" si="596"/>
        <v>2038807</v>
      </c>
      <c r="K1600" s="254">
        <f t="shared" si="596"/>
        <v>-36016</v>
      </c>
      <c r="L1600" s="254">
        <f t="shared" si="596"/>
        <v>2002791</v>
      </c>
      <c r="M1600" s="254">
        <f t="shared" si="596"/>
        <v>2110058</v>
      </c>
      <c r="N1600" s="254">
        <f t="shared" si="596"/>
        <v>-42932</v>
      </c>
      <c r="O1600" s="254">
        <f t="shared" si="596"/>
        <v>2067126</v>
      </c>
    </row>
    <row r="1601" spans="2:15" ht="31.5" x14ac:dyDescent="0.25">
      <c r="B1601" s="206" t="s">
        <v>1713</v>
      </c>
      <c r="C1601" s="85" t="s">
        <v>158</v>
      </c>
      <c r="D1601" s="20" t="s">
        <v>13</v>
      </c>
      <c r="E1601" s="117" t="s">
        <v>1714</v>
      </c>
      <c r="F1601" s="4"/>
      <c r="G1601" s="254">
        <f t="shared" ref="G1601:O1601" si="597">G1602+G1603+G1604+G1605+G1606+G1607</f>
        <v>1957000</v>
      </c>
      <c r="H1601" s="254">
        <f t="shared" si="597"/>
        <v>17388</v>
      </c>
      <c r="I1601" s="254">
        <f t="shared" si="597"/>
        <v>1974388</v>
      </c>
      <c r="J1601" s="254">
        <f t="shared" si="597"/>
        <v>2037739</v>
      </c>
      <c r="K1601" s="254">
        <f t="shared" si="597"/>
        <v>-36016</v>
      </c>
      <c r="L1601" s="254">
        <f t="shared" si="597"/>
        <v>2001723</v>
      </c>
      <c r="M1601" s="254">
        <f t="shared" si="597"/>
        <v>2108990</v>
      </c>
      <c r="N1601" s="254">
        <f t="shared" si="597"/>
        <v>-42932</v>
      </c>
      <c r="O1601" s="254">
        <f t="shared" si="597"/>
        <v>2066058</v>
      </c>
    </row>
    <row r="1602" spans="2:15" ht="31.5" x14ac:dyDescent="0.25">
      <c r="B1602" s="206" t="s">
        <v>1715</v>
      </c>
      <c r="C1602" s="85" t="s">
        <v>158</v>
      </c>
      <c r="D1602" s="20" t="s">
        <v>13</v>
      </c>
      <c r="E1602" s="117" t="s">
        <v>1716</v>
      </c>
      <c r="F1602" s="4">
        <v>300</v>
      </c>
      <c r="G1602" s="254">
        <v>19280</v>
      </c>
      <c r="H1602" s="254"/>
      <c r="I1602" s="254">
        <f t="shared" ref="I1602:I1609" si="598">G1602+H1602</f>
        <v>19280</v>
      </c>
      <c r="J1602" s="254">
        <v>20049</v>
      </c>
      <c r="K1602" s="254"/>
      <c r="L1602" s="254">
        <f t="shared" ref="L1602:L1607" si="599">J1602+K1602</f>
        <v>20049</v>
      </c>
      <c r="M1602" s="254">
        <v>20851</v>
      </c>
      <c r="N1602" s="254"/>
      <c r="O1602" s="254">
        <f t="shared" ref="O1602:O1607" si="600">M1602+N1602</f>
        <v>20851</v>
      </c>
    </row>
    <row r="1603" spans="2:15" ht="49.5" customHeight="1" x14ac:dyDescent="0.25">
      <c r="B1603" s="206" t="s">
        <v>109</v>
      </c>
      <c r="C1603" s="85" t="s">
        <v>158</v>
      </c>
      <c r="D1603" s="20" t="s">
        <v>13</v>
      </c>
      <c r="E1603" s="117" t="s">
        <v>1716</v>
      </c>
      <c r="F1603" s="4">
        <v>600</v>
      </c>
      <c r="G1603" s="254">
        <v>680085</v>
      </c>
      <c r="H1603" s="254">
        <v>-719</v>
      </c>
      <c r="I1603" s="254">
        <f t="shared" si="598"/>
        <v>679366</v>
      </c>
      <c r="J1603" s="254">
        <v>695669</v>
      </c>
      <c r="K1603" s="254">
        <v>-13180</v>
      </c>
      <c r="L1603" s="254">
        <f t="shared" si="599"/>
        <v>682489</v>
      </c>
      <c r="M1603" s="254">
        <v>713694</v>
      </c>
      <c r="N1603" s="254">
        <v>-13956</v>
      </c>
      <c r="O1603" s="254">
        <f t="shared" si="600"/>
        <v>699738</v>
      </c>
    </row>
    <row r="1604" spans="2:15" ht="38.25" hidden="1" customHeight="1" x14ac:dyDescent="0.25">
      <c r="B1604" s="206" t="s">
        <v>192</v>
      </c>
      <c r="C1604" s="85" t="s">
        <v>158</v>
      </c>
      <c r="D1604" s="20" t="s">
        <v>13</v>
      </c>
      <c r="E1604" s="117" t="s">
        <v>1716</v>
      </c>
      <c r="F1604" s="4">
        <v>800</v>
      </c>
      <c r="G1604" s="254"/>
      <c r="H1604" s="254"/>
      <c r="I1604" s="254">
        <f t="shared" si="598"/>
        <v>0</v>
      </c>
      <c r="J1604" s="254"/>
      <c r="K1604" s="254"/>
      <c r="L1604" s="254">
        <f t="shared" si="599"/>
        <v>0</v>
      </c>
      <c r="M1604" s="254"/>
      <c r="N1604" s="254"/>
      <c r="O1604" s="254">
        <f t="shared" si="600"/>
        <v>0</v>
      </c>
    </row>
    <row r="1605" spans="2:15" ht="38.25" hidden="1" customHeight="1" x14ac:dyDescent="0.25">
      <c r="B1605" s="206" t="s">
        <v>1717</v>
      </c>
      <c r="C1605" s="85" t="s">
        <v>158</v>
      </c>
      <c r="D1605" s="20" t="s">
        <v>13</v>
      </c>
      <c r="E1605" s="117" t="s">
        <v>1718</v>
      </c>
      <c r="F1605" s="4">
        <v>800</v>
      </c>
      <c r="G1605" s="254"/>
      <c r="H1605" s="254"/>
      <c r="I1605" s="254">
        <f t="shared" si="598"/>
        <v>0</v>
      </c>
      <c r="J1605" s="254"/>
      <c r="K1605" s="254"/>
      <c r="L1605" s="254">
        <f t="shared" si="599"/>
        <v>0</v>
      </c>
      <c r="M1605" s="254"/>
      <c r="N1605" s="254"/>
      <c r="O1605" s="254">
        <f t="shared" si="600"/>
        <v>0</v>
      </c>
    </row>
    <row r="1606" spans="2:15" ht="51.75" hidden="1" customHeight="1" x14ac:dyDescent="0.25">
      <c r="B1606" s="206" t="s">
        <v>1719</v>
      </c>
      <c r="C1606" s="85" t="s">
        <v>158</v>
      </c>
      <c r="D1606" s="20" t="s">
        <v>13</v>
      </c>
      <c r="E1606" s="117" t="s">
        <v>1720</v>
      </c>
      <c r="F1606" s="4">
        <v>600</v>
      </c>
      <c r="G1606" s="254"/>
      <c r="H1606" s="254"/>
      <c r="I1606" s="254">
        <f t="shared" si="598"/>
        <v>0</v>
      </c>
      <c r="J1606" s="254"/>
      <c r="K1606" s="254"/>
      <c r="L1606" s="254">
        <f t="shared" si="599"/>
        <v>0</v>
      </c>
      <c r="M1606" s="254"/>
      <c r="N1606" s="254"/>
      <c r="O1606" s="254">
        <f t="shared" si="600"/>
        <v>0</v>
      </c>
    </row>
    <row r="1607" spans="2:15" ht="35.25" customHeight="1" x14ac:dyDescent="0.25">
      <c r="B1607" s="285" t="s">
        <v>1721</v>
      </c>
      <c r="C1607" s="85" t="s">
        <v>158</v>
      </c>
      <c r="D1607" s="20" t="s">
        <v>13</v>
      </c>
      <c r="E1607" s="117" t="s">
        <v>1722</v>
      </c>
      <c r="F1607" s="4">
        <v>500</v>
      </c>
      <c r="G1607" s="254">
        <v>1257635</v>
      </c>
      <c r="H1607" s="254">
        <v>18107</v>
      </c>
      <c r="I1607" s="254">
        <f t="shared" si="598"/>
        <v>1275742</v>
      </c>
      <c r="J1607" s="254">
        <v>1322021</v>
      </c>
      <c r="K1607" s="254">
        <v>-22836</v>
      </c>
      <c r="L1607" s="254">
        <f t="shared" si="599"/>
        <v>1299185</v>
      </c>
      <c r="M1607" s="254">
        <v>1374445</v>
      </c>
      <c r="N1607" s="254">
        <v>-28976</v>
      </c>
      <c r="O1607" s="254">
        <f t="shared" si="600"/>
        <v>1345469</v>
      </c>
    </row>
    <row r="1608" spans="2:15" ht="54" customHeight="1" x14ac:dyDescent="0.25">
      <c r="B1608" s="285" t="s">
        <v>1937</v>
      </c>
      <c r="C1608" s="85" t="s">
        <v>158</v>
      </c>
      <c r="D1608" s="20" t="s">
        <v>13</v>
      </c>
      <c r="E1608" s="117" t="s">
        <v>1922</v>
      </c>
      <c r="F1608" s="4"/>
      <c r="G1608" s="254">
        <f t="shared" ref="G1608:O1608" si="601">G1609</f>
        <v>1068</v>
      </c>
      <c r="H1608" s="254">
        <f t="shared" si="601"/>
        <v>0</v>
      </c>
      <c r="I1608" s="254">
        <f t="shared" si="601"/>
        <v>1068</v>
      </c>
      <c r="J1608" s="254">
        <f t="shared" si="601"/>
        <v>1068</v>
      </c>
      <c r="K1608" s="254">
        <f t="shared" si="601"/>
        <v>0</v>
      </c>
      <c r="L1608" s="254">
        <f t="shared" si="601"/>
        <v>1068</v>
      </c>
      <c r="M1608" s="254">
        <f t="shared" si="601"/>
        <v>1068</v>
      </c>
      <c r="N1608" s="254">
        <f t="shared" si="601"/>
        <v>0</v>
      </c>
      <c r="O1608" s="254">
        <f t="shared" si="601"/>
        <v>1068</v>
      </c>
    </row>
    <row r="1609" spans="2:15" ht="81" customHeight="1" x14ac:dyDescent="0.25">
      <c r="B1609" s="285" t="s">
        <v>2099</v>
      </c>
      <c r="C1609" s="85" t="s">
        <v>158</v>
      </c>
      <c r="D1609" s="20" t="s">
        <v>13</v>
      </c>
      <c r="E1609" s="117" t="s">
        <v>2098</v>
      </c>
      <c r="F1609" s="4">
        <v>600</v>
      </c>
      <c r="G1609" s="254">
        <v>1068</v>
      </c>
      <c r="H1609" s="254"/>
      <c r="I1609" s="254">
        <f t="shared" si="598"/>
        <v>1068</v>
      </c>
      <c r="J1609" s="254">
        <v>1068</v>
      </c>
      <c r="K1609" s="254"/>
      <c r="L1609" s="254">
        <f>J1609+K1609</f>
        <v>1068</v>
      </c>
      <c r="M1609" s="254">
        <v>1068</v>
      </c>
      <c r="N1609" s="254"/>
      <c r="O1609" s="254">
        <f>M1609+N1609</f>
        <v>1068</v>
      </c>
    </row>
    <row r="1610" spans="2:15" ht="22.5" customHeight="1" x14ac:dyDescent="0.25">
      <c r="B1610" s="324" t="s">
        <v>2247</v>
      </c>
      <c r="C1610" s="19">
        <v>10</v>
      </c>
      <c r="D1610" s="20" t="s">
        <v>10</v>
      </c>
      <c r="E1610" s="117" t="s">
        <v>1098</v>
      </c>
      <c r="F1610" s="4"/>
      <c r="G1610" s="254">
        <f t="shared" ref="G1610:O1610" si="602">G1611</f>
        <v>145456</v>
      </c>
      <c r="H1610" s="254">
        <f t="shared" si="602"/>
        <v>1280</v>
      </c>
      <c r="I1610" s="254">
        <f t="shared" si="602"/>
        <v>146736</v>
      </c>
      <c r="J1610" s="254">
        <f t="shared" si="602"/>
        <v>147973</v>
      </c>
      <c r="K1610" s="254">
        <f t="shared" si="602"/>
        <v>-2065</v>
      </c>
      <c r="L1610" s="254">
        <f t="shared" si="602"/>
        <v>145908</v>
      </c>
      <c r="M1610" s="254">
        <f t="shared" si="602"/>
        <v>153069</v>
      </c>
      <c r="N1610" s="254">
        <f t="shared" si="602"/>
        <v>-2517</v>
      </c>
      <c r="O1610" s="254">
        <f t="shared" si="602"/>
        <v>150552</v>
      </c>
    </row>
    <row r="1611" spans="2:15" ht="35.25" customHeight="1" x14ac:dyDescent="0.25">
      <c r="B1611" s="324" t="s">
        <v>1843</v>
      </c>
      <c r="C1611" s="19">
        <v>10</v>
      </c>
      <c r="D1611" s="20" t="s">
        <v>10</v>
      </c>
      <c r="E1611" s="117" t="s">
        <v>1100</v>
      </c>
      <c r="F1611" s="4"/>
      <c r="G1611" s="254">
        <f t="shared" ref="G1611:O1611" si="603">G1612+G1613</f>
        <v>145456</v>
      </c>
      <c r="H1611" s="254">
        <f t="shared" si="603"/>
        <v>1280</v>
      </c>
      <c r="I1611" s="254">
        <f t="shared" si="603"/>
        <v>146736</v>
      </c>
      <c r="J1611" s="254">
        <f t="shared" si="603"/>
        <v>147973</v>
      </c>
      <c r="K1611" s="254">
        <f t="shared" si="603"/>
        <v>-2065</v>
      </c>
      <c r="L1611" s="254">
        <f t="shared" si="603"/>
        <v>145908</v>
      </c>
      <c r="M1611" s="254">
        <f t="shared" si="603"/>
        <v>153069</v>
      </c>
      <c r="N1611" s="254">
        <f t="shared" si="603"/>
        <v>-2517</v>
      </c>
      <c r="O1611" s="254">
        <f t="shared" si="603"/>
        <v>150552</v>
      </c>
    </row>
    <row r="1612" spans="2:15" ht="53.25" customHeight="1" x14ac:dyDescent="0.25">
      <c r="B1612" s="206" t="s">
        <v>109</v>
      </c>
      <c r="C1612" s="19">
        <v>10</v>
      </c>
      <c r="D1612" s="20" t="s">
        <v>10</v>
      </c>
      <c r="E1612" s="117" t="s">
        <v>1102</v>
      </c>
      <c r="F1612" s="4">
        <v>600</v>
      </c>
      <c r="G1612" s="254">
        <v>121630</v>
      </c>
      <c r="H1612" s="254">
        <v>1037</v>
      </c>
      <c r="I1612" s="254">
        <f>G1612+H1612</f>
        <v>122667</v>
      </c>
      <c r="J1612" s="254">
        <v>120776</v>
      </c>
      <c r="K1612" s="254">
        <f>-2495+807</f>
        <v>-1688</v>
      </c>
      <c r="L1612" s="254">
        <f>J1612+K1612</f>
        <v>119088</v>
      </c>
      <c r="M1612" s="254">
        <v>124774</v>
      </c>
      <c r="N1612" s="254">
        <f>-2591+535</f>
        <v>-2056</v>
      </c>
      <c r="O1612" s="254">
        <f>M1612+N1612</f>
        <v>122718</v>
      </c>
    </row>
    <row r="1613" spans="2:15" ht="50.25" customHeight="1" thickBot="1" x14ac:dyDescent="0.3">
      <c r="B1613" s="324" t="s">
        <v>755</v>
      </c>
      <c r="C1613" s="19">
        <v>10</v>
      </c>
      <c r="D1613" s="20" t="s">
        <v>10</v>
      </c>
      <c r="E1613" s="117" t="s">
        <v>1107</v>
      </c>
      <c r="F1613" s="4">
        <v>600</v>
      </c>
      <c r="G1613" s="254">
        <v>23826</v>
      </c>
      <c r="H1613" s="254">
        <v>243</v>
      </c>
      <c r="I1613" s="254">
        <f>G1613+H1613</f>
        <v>24069</v>
      </c>
      <c r="J1613" s="254">
        <v>27197</v>
      </c>
      <c r="K1613" s="254">
        <f>-566+189</f>
        <v>-377</v>
      </c>
      <c r="L1613" s="254">
        <f>J1613+K1613</f>
        <v>26820</v>
      </c>
      <c r="M1613" s="254">
        <v>28295</v>
      </c>
      <c r="N1613" s="254">
        <f>-587+126</f>
        <v>-461</v>
      </c>
      <c r="O1613" s="254">
        <f>M1613+N1613</f>
        <v>27834</v>
      </c>
    </row>
    <row r="1614" spans="2:15" ht="20.25" customHeight="1" thickBot="1" x14ac:dyDescent="0.3">
      <c r="B1614" s="284" t="s">
        <v>1723</v>
      </c>
      <c r="C1614" s="12">
        <v>10</v>
      </c>
      <c r="D1614" s="15" t="s">
        <v>21</v>
      </c>
      <c r="E1614" s="14"/>
      <c r="F1614" s="16"/>
      <c r="G1614" s="251">
        <f t="shared" ref="G1614:O1614" si="604">G1631+G1737+G1745+G1713+G1733+G1625+G1615+G1750+G1756</f>
        <v>12529662</v>
      </c>
      <c r="H1614" s="251">
        <f t="shared" si="604"/>
        <v>11171</v>
      </c>
      <c r="I1614" s="251">
        <f t="shared" si="604"/>
        <v>12540833</v>
      </c>
      <c r="J1614" s="251">
        <f t="shared" si="604"/>
        <v>12995388</v>
      </c>
      <c r="K1614" s="251">
        <f t="shared" si="604"/>
        <v>-8364</v>
      </c>
      <c r="L1614" s="251">
        <f t="shared" si="604"/>
        <v>12987024</v>
      </c>
      <c r="M1614" s="251">
        <f t="shared" si="604"/>
        <v>13436123</v>
      </c>
      <c r="N1614" s="251">
        <f t="shared" si="604"/>
        <v>-8375</v>
      </c>
      <c r="O1614" s="251">
        <f t="shared" si="604"/>
        <v>13427748</v>
      </c>
    </row>
    <row r="1615" spans="2:15" ht="36" customHeight="1" x14ac:dyDescent="0.25">
      <c r="B1615" s="206" t="s">
        <v>1199</v>
      </c>
      <c r="C1615" s="3" t="s">
        <v>158</v>
      </c>
      <c r="D1615" s="3" t="s">
        <v>22</v>
      </c>
      <c r="E1615" s="125" t="s">
        <v>13</v>
      </c>
      <c r="F1615" s="10"/>
      <c r="G1615" s="262">
        <f t="shared" ref="G1615:O1615" si="605">G1616+G1619</f>
        <v>335212</v>
      </c>
      <c r="H1615" s="262">
        <f t="shared" si="605"/>
        <v>0</v>
      </c>
      <c r="I1615" s="262">
        <f t="shared" si="605"/>
        <v>335212</v>
      </c>
      <c r="J1615" s="262">
        <f t="shared" si="605"/>
        <v>348814</v>
      </c>
      <c r="K1615" s="262">
        <f t="shared" si="605"/>
        <v>0</v>
      </c>
      <c r="L1615" s="262">
        <f t="shared" si="605"/>
        <v>348814</v>
      </c>
      <c r="M1615" s="262">
        <f t="shared" si="605"/>
        <v>362971</v>
      </c>
      <c r="N1615" s="262">
        <f t="shared" si="605"/>
        <v>0</v>
      </c>
      <c r="O1615" s="262">
        <f t="shared" si="605"/>
        <v>362971</v>
      </c>
    </row>
    <row r="1616" spans="2:15" ht="20.25" customHeight="1" x14ac:dyDescent="0.25">
      <c r="B1616" s="299" t="s">
        <v>1724</v>
      </c>
      <c r="C1616" s="3" t="s">
        <v>158</v>
      </c>
      <c r="D1616" s="3" t="s">
        <v>22</v>
      </c>
      <c r="E1616" s="125" t="s">
        <v>1014</v>
      </c>
      <c r="F1616" s="10"/>
      <c r="G1616" s="254">
        <f t="shared" ref="G1616:O1617" si="606">G1617</f>
        <v>445</v>
      </c>
      <c r="H1616" s="254">
        <f t="shared" si="606"/>
        <v>0</v>
      </c>
      <c r="I1616" s="254">
        <f t="shared" si="606"/>
        <v>445</v>
      </c>
      <c r="J1616" s="254">
        <f t="shared" si="606"/>
        <v>452</v>
      </c>
      <c r="K1616" s="254">
        <f t="shared" si="606"/>
        <v>0</v>
      </c>
      <c r="L1616" s="254">
        <f t="shared" si="606"/>
        <v>452</v>
      </c>
      <c r="M1616" s="254">
        <f t="shared" si="606"/>
        <v>458</v>
      </c>
      <c r="N1616" s="254">
        <f t="shared" si="606"/>
        <v>0</v>
      </c>
      <c r="O1616" s="254">
        <f t="shared" si="606"/>
        <v>458</v>
      </c>
    </row>
    <row r="1617" spans="2:15" ht="20.25" customHeight="1" x14ac:dyDescent="0.25">
      <c r="B1617" s="325" t="s">
        <v>1030</v>
      </c>
      <c r="C1617" s="3" t="s">
        <v>158</v>
      </c>
      <c r="D1617" s="3" t="s">
        <v>22</v>
      </c>
      <c r="E1617" s="125" t="s">
        <v>1031</v>
      </c>
      <c r="F1617" s="10"/>
      <c r="G1617" s="254">
        <f t="shared" si="606"/>
        <v>445</v>
      </c>
      <c r="H1617" s="254">
        <f t="shared" si="606"/>
        <v>0</v>
      </c>
      <c r="I1617" s="254">
        <f t="shared" si="606"/>
        <v>445</v>
      </c>
      <c r="J1617" s="254">
        <f t="shared" si="606"/>
        <v>452</v>
      </c>
      <c r="K1617" s="254">
        <f t="shared" si="606"/>
        <v>0</v>
      </c>
      <c r="L1617" s="254">
        <f t="shared" si="606"/>
        <v>452</v>
      </c>
      <c r="M1617" s="254">
        <f t="shared" si="606"/>
        <v>458</v>
      </c>
      <c r="N1617" s="254">
        <f t="shared" si="606"/>
        <v>0</v>
      </c>
      <c r="O1617" s="254">
        <f t="shared" si="606"/>
        <v>458</v>
      </c>
    </row>
    <row r="1618" spans="2:15" ht="34.5" customHeight="1" x14ac:dyDescent="0.25">
      <c r="B1618" s="326" t="s">
        <v>2128</v>
      </c>
      <c r="C1618" s="3" t="s">
        <v>158</v>
      </c>
      <c r="D1618" s="3" t="s">
        <v>22</v>
      </c>
      <c r="E1618" s="125" t="s">
        <v>1033</v>
      </c>
      <c r="F1618" s="4">
        <v>300</v>
      </c>
      <c r="G1618" s="254">
        <v>445</v>
      </c>
      <c r="H1618" s="254"/>
      <c r="I1618" s="254">
        <f>G1618+H1618</f>
        <v>445</v>
      </c>
      <c r="J1618" s="254">
        <v>452</v>
      </c>
      <c r="K1618" s="254"/>
      <c r="L1618" s="254">
        <f>J1618+K1618</f>
        <v>452</v>
      </c>
      <c r="M1618" s="254">
        <v>458</v>
      </c>
      <c r="N1618" s="254"/>
      <c r="O1618" s="254">
        <f>M1618+N1618</f>
        <v>458</v>
      </c>
    </row>
    <row r="1619" spans="2:15" ht="20.25" customHeight="1" x14ac:dyDescent="0.25">
      <c r="B1619" s="206" t="s">
        <v>1092</v>
      </c>
      <c r="C1619" s="3" t="s">
        <v>158</v>
      </c>
      <c r="D1619" s="3" t="s">
        <v>22</v>
      </c>
      <c r="E1619" s="102" t="s">
        <v>50</v>
      </c>
      <c r="F1619" s="10"/>
      <c r="G1619" s="254">
        <f t="shared" ref="G1619:O1619" si="607">G1620+G1622</f>
        <v>334767</v>
      </c>
      <c r="H1619" s="254">
        <f t="shared" si="607"/>
        <v>0</v>
      </c>
      <c r="I1619" s="254">
        <f t="shared" si="607"/>
        <v>334767</v>
      </c>
      <c r="J1619" s="254">
        <f t="shared" si="607"/>
        <v>348362</v>
      </c>
      <c r="K1619" s="254">
        <f t="shared" si="607"/>
        <v>0</v>
      </c>
      <c r="L1619" s="254">
        <f t="shared" si="607"/>
        <v>348362</v>
      </c>
      <c r="M1619" s="254">
        <f t="shared" si="607"/>
        <v>362513</v>
      </c>
      <c r="N1619" s="254">
        <f t="shared" si="607"/>
        <v>0</v>
      </c>
      <c r="O1619" s="254">
        <f t="shared" si="607"/>
        <v>362513</v>
      </c>
    </row>
    <row r="1620" spans="2:15" ht="20.25" customHeight="1" x14ac:dyDescent="0.25">
      <c r="B1620" s="206" t="s">
        <v>1030</v>
      </c>
      <c r="C1620" s="3" t="s">
        <v>158</v>
      </c>
      <c r="D1620" s="3" t="s">
        <v>22</v>
      </c>
      <c r="E1620" s="102" t="s">
        <v>1276</v>
      </c>
      <c r="F1620" s="10"/>
      <c r="G1620" s="254">
        <f t="shared" ref="G1620:O1620" si="608">G1621</f>
        <v>167</v>
      </c>
      <c r="H1620" s="254">
        <f t="shared" si="608"/>
        <v>0</v>
      </c>
      <c r="I1620" s="254">
        <f t="shared" si="608"/>
        <v>167</v>
      </c>
      <c r="J1620" s="254">
        <f t="shared" si="608"/>
        <v>167</v>
      </c>
      <c r="K1620" s="254">
        <f t="shared" si="608"/>
        <v>0</v>
      </c>
      <c r="L1620" s="254">
        <f t="shared" si="608"/>
        <v>167</v>
      </c>
      <c r="M1620" s="254">
        <f t="shared" si="608"/>
        <v>167</v>
      </c>
      <c r="N1620" s="254">
        <f t="shared" si="608"/>
        <v>0</v>
      </c>
      <c r="O1620" s="254">
        <f t="shared" si="608"/>
        <v>167</v>
      </c>
    </row>
    <row r="1621" spans="2:15" ht="31.5" x14ac:dyDescent="0.25">
      <c r="B1621" s="326" t="s">
        <v>1032</v>
      </c>
      <c r="C1621" s="3" t="s">
        <v>158</v>
      </c>
      <c r="D1621" s="3" t="s">
        <v>22</v>
      </c>
      <c r="E1621" s="102" t="s">
        <v>1725</v>
      </c>
      <c r="F1621" s="4">
        <v>300</v>
      </c>
      <c r="G1621" s="254">
        <v>167</v>
      </c>
      <c r="H1621" s="254"/>
      <c r="I1621" s="254">
        <f>G1621+H1621</f>
        <v>167</v>
      </c>
      <c r="J1621" s="254">
        <v>167</v>
      </c>
      <c r="K1621" s="254"/>
      <c r="L1621" s="254">
        <f>J1621+K1621</f>
        <v>167</v>
      </c>
      <c r="M1621" s="254">
        <v>167</v>
      </c>
      <c r="N1621" s="254"/>
      <c r="O1621" s="254">
        <f>M1621+N1621</f>
        <v>167</v>
      </c>
    </row>
    <row r="1622" spans="2:15" ht="20.25" customHeight="1" x14ac:dyDescent="0.25">
      <c r="B1622" s="206" t="s">
        <v>1155</v>
      </c>
      <c r="C1622" s="3" t="s">
        <v>158</v>
      </c>
      <c r="D1622" s="3" t="s">
        <v>22</v>
      </c>
      <c r="E1622" s="102" t="s">
        <v>1278</v>
      </c>
      <c r="F1622" s="4"/>
      <c r="G1622" s="254">
        <f t="shared" ref="G1622:O1622" si="609">G1623+G1624</f>
        <v>334600</v>
      </c>
      <c r="H1622" s="254">
        <f t="shared" si="609"/>
        <v>0</v>
      </c>
      <c r="I1622" s="254">
        <f t="shared" si="609"/>
        <v>334600</v>
      </c>
      <c r="J1622" s="254">
        <f t="shared" si="609"/>
        <v>348195</v>
      </c>
      <c r="K1622" s="254">
        <f t="shared" si="609"/>
        <v>0</v>
      </c>
      <c r="L1622" s="254">
        <f t="shared" si="609"/>
        <v>348195</v>
      </c>
      <c r="M1622" s="254">
        <f t="shared" si="609"/>
        <v>362346</v>
      </c>
      <c r="N1622" s="254">
        <f t="shared" si="609"/>
        <v>0</v>
      </c>
      <c r="O1622" s="254">
        <f t="shared" si="609"/>
        <v>362346</v>
      </c>
    </row>
    <row r="1623" spans="2:15" ht="80.25" customHeight="1" x14ac:dyDescent="0.25">
      <c r="B1623" s="299" t="s">
        <v>1105</v>
      </c>
      <c r="C1623" s="3" t="s">
        <v>158</v>
      </c>
      <c r="D1623" s="3" t="s">
        <v>22</v>
      </c>
      <c r="E1623" s="102" t="s">
        <v>1279</v>
      </c>
      <c r="F1623" s="4">
        <v>300</v>
      </c>
      <c r="G1623" s="254">
        <v>165</v>
      </c>
      <c r="H1623" s="254"/>
      <c r="I1623" s="254">
        <f>G1623+H1623</f>
        <v>165</v>
      </c>
      <c r="J1623" s="254">
        <v>172</v>
      </c>
      <c r="K1623" s="254"/>
      <c r="L1623" s="254">
        <f>J1623+K1623</f>
        <v>172</v>
      </c>
      <c r="M1623" s="254">
        <v>179</v>
      </c>
      <c r="N1623" s="254"/>
      <c r="O1623" s="254">
        <f>M1623+N1623</f>
        <v>179</v>
      </c>
    </row>
    <row r="1624" spans="2:15" ht="63" x14ac:dyDescent="0.25">
      <c r="B1624" s="290" t="s">
        <v>1726</v>
      </c>
      <c r="C1624" s="3" t="s">
        <v>158</v>
      </c>
      <c r="D1624" s="3" t="s">
        <v>22</v>
      </c>
      <c r="E1624" s="102" t="s">
        <v>1281</v>
      </c>
      <c r="F1624" s="4">
        <v>500</v>
      </c>
      <c r="G1624" s="254">
        <v>334435</v>
      </c>
      <c r="H1624" s="254"/>
      <c r="I1624" s="254">
        <f>G1624+H1624</f>
        <v>334435</v>
      </c>
      <c r="J1624" s="254">
        <v>348023</v>
      </c>
      <c r="K1624" s="254"/>
      <c r="L1624" s="254">
        <f>J1624+K1624</f>
        <v>348023</v>
      </c>
      <c r="M1624" s="254">
        <v>362167</v>
      </c>
      <c r="N1624" s="254"/>
      <c r="O1624" s="254">
        <f>M1624+N1624</f>
        <v>362167</v>
      </c>
    </row>
    <row r="1625" spans="2:15" ht="35.25" customHeight="1" x14ac:dyDescent="0.25">
      <c r="B1625" s="206" t="s">
        <v>1727</v>
      </c>
      <c r="C1625" s="3" t="s">
        <v>158</v>
      </c>
      <c r="D1625" s="3" t="s">
        <v>22</v>
      </c>
      <c r="E1625" s="102" t="s">
        <v>22</v>
      </c>
      <c r="F1625" s="4"/>
      <c r="G1625" s="254">
        <f t="shared" ref="G1625:O1625" si="610">G1628+G1626</f>
        <v>5706537</v>
      </c>
      <c r="H1625" s="254">
        <f t="shared" si="610"/>
        <v>0</v>
      </c>
      <c r="I1625" s="254">
        <f t="shared" si="610"/>
        <v>5706537</v>
      </c>
      <c r="J1625" s="254">
        <f t="shared" si="610"/>
        <v>5934372</v>
      </c>
      <c r="K1625" s="254">
        <f t="shared" si="610"/>
        <v>0</v>
      </c>
      <c r="L1625" s="254">
        <f t="shared" si="610"/>
        <v>5934372</v>
      </c>
      <c r="M1625" s="254">
        <f t="shared" si="610"/>
        <v>6172912</v>
      </c>
      <c r="N1625" s="254">
        <f t="shared" si="610"/>
        <v>0</v>
      </c>
      <c r="O1625" s="254">
        <f t="shared" si="610"/>
        <v>6172912</v>
      </c>
    </row>
    <row r="1626" spans="2:15" ht="47.25" x14ac:dyDescent="0.25">
      <c r="B1626" s="206" t="s">
        <v>1560</v>
      </c>
      <c r="C1626" s="3" t="s">
        <v>158</v>
      </c>
      <c r="D1626" s="3" t="s">
        <v>22</v>
      </c>
      <c r="E1626" s="102" t="s">
        <v>1555</v>
      </c>
      <c r="F1626" s="4"/>
      <c r="G1626" s="254">
        <f t="shared" ref="G1626:O1626" si="611">G1627</f>
        <v>19855</v>
      </c>
      <c r="H1626" s="254">
        <f t="shared" si="611"/>
        <v>0</v>
      </c>
      <c r="I1626" s="254">
        <f t="shared" si="611"/>
        <v>19855</v>
      </c>
      <c r="J1626" s="254">
        <f t="shared" si="611"/>
        <v>19855</v>
      </c>
      <c r="K1626" s="254">
        <f t="shared" si="611"/>
        <v>0</v>
      </c>
      <c r="L1626" s="254">
        <f t="shared" si="611"/>
        <v>19855</v>
      </c>
      <c r="M1626" s="254">
        <f t="shared" si="611"/>
        <v>19855</v>
      </c>
      <c r="N1626" s="254">
        <f t="shared" si="611"/>
        <v>0</v>
      </c>
      <c r="O1626" s="254">
        <f t="shared" si="611"/>
        <v>19855</v>
      </c>
    </row>
    <row r="1627" spans="2:15" ht="63" customHeight="1" x14ac:dyDescent="0.25">
      <c r="B1627" s="206" t="s">
        <v>1562</v>
      </c>
      <c r="C1627" s="3" t="s">
        <v>158</v>
      </c>
      <c r="D1627" s="3" t="s">
        <v>22</v>
      </c>
      <c r="E1627" s="102" t="s">
        <v>1563</v>
      </c>
      <c r="F1627" s="4">
        <v>300</v>
      </c>
      <c r="G1627" s="254">
        <v>19855</v>
      </c>
      <c r="H1627" s="254"/>
      <c r="I1627" s="254">
        <f>G1627+H1627</f>
        <v>19855</v>
      </c>
      <c r="J1627" s="254">
        <v>19855</v>
      </c>
      <c r="K1627" s="254"/>
      <c r="L1627" s="254">
        <f>J1627+K1627</f>
        <v>19855</v>
      </c>
      <c r="M1627" s="268">
        <v>19855</v>
      </c>
      <c r="N1627" s="254"/>
      <c r="O1627" s="254">
        <f>M1627+N1627</f>
        <v>19855</v>
      </c>
    </row>
    <row r="1628" spans="2:15" ht="30" customHeight="1" x14ac:dyDescent="0.25">
      <c r="B1628" s="206" t="s">
        <v>1564</v>
      </c>
      <c r="C1628" s="3" t="s">
        <v>158</v>
      </c>
      <c r="D1628" s="3" t="s">
        <v>22</v>
      </c>
      <c r="E1628" s="102" t="s">
        <v>1565</v>
      </c>
      <c r="F1628" s="4"/>
      <c r="G1628" s="254">
        <f t="shared" ref="G1628:O1629" si="612">G1629</f>
        <v>5686682</v>
      </c>
      <c r="H1628" s="254">
        <f t="shared" si="612"/>
        <v>0</v>
      </c>
      <c r="I1628" s="254">
        <f t="shared" si="612"/>
        <v>5686682</v>
      </c>
      <c r="J1628" s="254">
        <f t="shared" si="612"/>
        <v>5914517</v>
      </c>
      <c r="K1628" s="254">
        <f t="shared" si="612"/>
        <v>0</v>
      </c>
      <c r="L1628" s="254">
        <f t="shared" si="612"/>
        <v>5914517</v>
      </c>
      <c r="M1628" s="268">
        <f t="shared" si="612"/>
        <v>6153057</v>
      </c>
      <c r="N1628" s="254">
        <f t="shared" si="612"/>
        <v>0</v>
      </c>
      <c r="O1628" s="254">
        <f t="shared" si="612"/>
        <v>6153057</v>
      </c>
    </row>
    <row r="1629" spans="2:15" ht="15.75" x14ac:dyDescent="0.25">
      <c r="B1629" s="206" t="s">
        <v>1672</v>
      </c>
      <c r="C1629" s="3" t="s">
        <v>158</v>
      </c>
      <c r="D1629" s="3" t="s">
        <v>22</v>
      </c>
      <c r="E1629" s="102" t="s">
        <v>1728</v>
      </c>
      <c r="F1629" s="4"/>
      <c r="G1629" s="254">
        <f t="shared" si="612"/>
        <v>5686682</v>
      </c>
      <c r="H1629" s="254">
        <f t="shared" si="612"/>
        <v>0</v>
      </c>
      <c r="I1629" s="254">
        <f t="shared" si="612"/>
        <v>5686682</v>
      </c>
      <c r="J1629" s="254">
        <f t="shared" si="612"/>
        <v>5914517</v>
      </c>
      <c r="K1629" s="254">
        <f t="shared" si="612"/>
        <v>0</v>
      </c>
      <c r="L1629" s="254">
        <f t="shared" si="612"/>
        <v>5914517</v>
      </c>
      <c r="M1629" s="268">
        <f t="shared" si="612"/>
        <v>6153057</v>
      </c>
      <c r="N1629" s="254">
        <f t="shared" si="612"/>
        <v>0</v>
      </c>
      <c r="O1629" s="254">
        <f t="shared" si="612"/>
        <v>6153057</v>
      </c>
    </row>
    <row r="1630" spans="2:15" ht="31.5" x14ac:dyDescent="0.25">
      <c r="B1630" s="206" t="s">
        <v>1729</v>
      </c>
      <c r="C1630" s="3" t="s">
        <v>158</v>
      </c>
      <c r="D1630" s="3" t="s">
        <v>22</v>
      </c>
      <c r="E1630" s="102" t="s">
        <v>1675</v>
      </c>
      <c r="F1630" s="4">
        <v>300</v>
      </c>
      <c r="G1630" s="254">
        <v>5686682</v>
      </c>
      <c r="H1630" s="254"/>
      <c r="I1630" s="254">
        <f>G1630+H1630</f>
        <v>5686682</v>
      </c>
      <c r="J1630" s="254">
        <v>5914517</v>
      </c>
      <c r="K1630" s="254"/>
      <c r="L1630" s="254">
        <f>J1630+K1630</f>
        <v>5914517</v>
      </c>
      <c r="M1630" s="268">
        <v>6153057</v>
      </c>
      <c r="N1630" s="254"/>
      <c r="O1630" s="254">
        <f>M1630+N1630</f>
        <v>6153057</v>
      </c>
    </row>
    <row r="1631" spans="2:15" ht="31.5" x14ac:dyDescent="0.25">
      <c r="B1631" s="189" t="s">
        <v>1730</v>
      </c>
      <c r="C1631" s="85" t="s">
        <v>158</v>
      </c>
      <c r="D1631" s="20" t="s">
        <v>22</v>
      </c>
      <c r="E1631" s="125" t="s">
        <v>39</v>
      </c>
      <c r="F1631" s="28"/>
      <c r="G1631" s="277">
        <f t="shared" ref="G1631:O1631" si="613">G1632+G1688+G1703+G1684</f>
        <v>6011370</v>
      </c>
      <c r="H1631" s="277">
        <f t="shared" si="613"/>
        <v>16246</v>
      </c>
      <c r="I1631" s="277">
        <f t="shared" si="613"/>
        <v>6027616</v>
      </c>
      <c r="J1631" s="277">
        <f t="shared" si="613"/>
        <v>6277335</v>
      </c>
      <c r="K1631" s="277">
        <f t="shared" si="613"/>
        <v>0</v>
      </c>
      <c r="L1631" s="277">
        <f t="shared" si="613"/>
        <v>6277335</v>
      </c>
      <c r="M1631" s="277">
        <f t="shared" si="613"/>
        <v>6448618</v>
      </c>
      <c r="N1631" s="277">
        <f t="shared" si="613"/>
        <v>0</v>
      </c>
      <c r="O1631" s="277">
        <f t="shared" si="613"/>
        <v>6448618</v>
      </c>
    </row>
    <row r="1632" spans="2:15" ht="15.75" x14ac:dyDescent="0.25">
      <c r="B1632" s="189" t="s">
        <v>1291</v>
      </c>
      <c r="C1632" s="85" t="s">
        <v>158</v>
      </c>
      <c r="D1632" s="20" t="s">
        <v>22</v>
      </c>
      <c r="E1632" s="107" t="s">
        <v>1731</v>
      </c>
      <c r="F1632" s="28"/>
      <c r="G1632" s="277">
        <f t="shared" ref="G1632:O1632" si="614">G1633+G1646+G1676+G1682</f>
        <v>4792436</v>
      </c>
      <c r="H1632" s="277">
        <f t="shared" si="614"/>
        <v>16246</v>
      </c>
      <c r="I1632" s="277">
        <f t="shared" si="614"/>
        <v>4808682</v>
      </c>
      <c r="J1632" s="277">
        <f t="shared" si="614"/>
        <v>4993467</v>
      </c>
      <c r="K1632" s="277">
        <f t="shared" si="614"/>
        <v>0</v>
      </c>
      <c r="L1632" s="277">
        <f t="shared" si="614"/>
        <v>4993467</v>
      </c>
      <c r="M1632" s="277">
        <f t="shared" si="614"/>
        <v>5102646</v>
      </c>
      <c r="N1632" s="277">
        <f t="shared" si="614"/>
        <v>0</v>
      </c>
      <c r="O1632" s="277">
        <f t="shared" si="614"/>
        <v>5102646</v>
      </c>
    </row>
    <row r="1633" spans="2:15" ht="37.5" customHeight="1" x14ac:dyDescent="0.25">
      <c r="B1633" s="189" t="s">
        <v>1732</v>
      </c>
      <c r="C1633" s="85" t="s">
        <v>158</v>
      </c>
      <c r="D1633" s="20" t="s">
        <v>22</v>
      </c>
      <c r="E1633" s="107" t="s">
        <v>1733</v>
      </c>
      <c r="F1633" s="28"/>
      <c r="G1633" s="277">
        <f t="shared" ref="G1633:O1633" si="615">G1635+G1638+G1639+G1640+G1641+G1643+G1634+G1642+G1637+G1636+G1644+G1645</f>
        <v>2849169</v>
      </c>
      <c r="H1633" s="277">
        <f t="shared" si="615"/>
        <v>16514</v>
      </c>
      <c r="I1633" s="277">
        <f t="shared" si="615"/>
        <v>2865683</v>
      </c>
      <c r="J1633" s="277">
        <f t="shared" si="615"/>
        <v>2927455</v>
      </c>
      <c r="K1633" s="277">
        <f t="shared" si="615"/>
        <v>0</v>
      </c>
      <c r="L1633" s="277">
        <f t="shared" si="615"/>
        <v>2927455</v>
      </c>
      <c r="M1633" s="277">
        <f t="shared" si="615"/>
        <v>2968733</v>
      </c>
      <c r="N1633" s="277">
        <f t="shared" si="615"/>
        <v>0</v>
      </c>
      <c r="O1633" s="277">
        <f t="shared" si="615"/>
        <v>2968733</v>
      </c>
    </row>
    <row r="1634" spans="2:15" ht="51" hidden="1" customHeight="1" x14ac:dyDescent="0.25">
      <c r="B1634" s="297" t="s">
        <v>1734</v>
      </c>
      <c r="C1634" s="85" t="s">
        <v>158</v>
      </c>
      <c r="D1634" s="20" t="s">
        <v>22</v>
      </c>
      <c r="E1634" s="107" t="s">
        <v>1735</v>
      </c>
      <c r="F1634" s="2">
        <v>300</v>
      </c>
      <c r="G1634" s="254"/>
      <c r="H1634" s="254"/>
      <c r="I1634" s="254"/>
      <c r="J1634" s="254"/>
      <c r="K1634" s="254"/>
      <c r="L1634" s="254"/>
      <c r="M1634" s="254"/>
      <c r="N1634" s="254"/>
      <c r="O1634" s="254"/>
    </row>
    <row r="1635" spans="2:15" ht="31.5" x14ac:dyDescent="0.25">
      <c r="B1635" s="189" t="s">
        <v>1736</v>
      </c>
      <c r="C1635" s="85" t="s">
        <v>158</v>
      </c>
      <c r="D1635" s="20" t="s">
        <v>22</v>
      </c>
      <c r="E1635" s="107" t="s">
        <v>1737</v>
      </c>
      <c r="F1635" s="2">
        <v>500</v>
      </c>
      <c r="G1635" s="254">
        <v>1898252</v>
      </c>
      <c r="H1635" s="254"/>
      <c r="I1635" s="254">
        <f t="shared" ref="I1635:I1675" si="616">G1635+H1635</f>
        <v>1898252</v>
      </c>
      <c r="J1635" s="254">
        <v>1936571</v>
      </c>
      <c r="K1635" s="254"/>
      <c r="L1635" s="254">
        <f t="shared" ref="L1635:L1645" si="617">J1635+K1635</f>
        <v>1936571</v>
      </c>
      <c r="M1635" s="254">
        <v>1936462</v>
      </c>
      <c r="N1635" s="254"/>
      <c r="O1635" s="254">
        <f t="shared" ref="O1635:O1645" si="618">M1635+N1635</f>
        <v>1936462</v>
      </c>
    </row>
    <row r="1636" spans="2:15" ht="31.5" hidden="1" x14ac:dyDescent="0.25">
      <c r="B1636" s="189" t="s">
        <v>1738</v>
      </c>
      <c r="C1636" s="85" t="s">
        <v>158</v>
      </c>
      <c r="D1636" s="20" t="s">
        <v>22</v>
      </c>
      <c r="E1636" s="107" t="s">
        <v>1739</v>
      </c>
      <c r="F1636" s="2">
        <v>500</v>
      </c>
      <c r="G1636" s="254"/>
      <c r="H1636" s="254"/>
      <c r="I1636" s="254">
        <f t="shared" si="616"/>
        <v>0</v>
      </c>
      <c r="J1636" s="254"/>
      <c r="K1636" s="254"/>
      <c r="L1636" s="254">
        <f t="shared" si="617"/>
        <v>0</v>
      </c>
      <c r="M1636" s="254"/>
      <c r="N1636" s="254"/>
      <c r="O1636" s="254">
        <f t="shared" si="618"/>
        <v>0</v>
      </c>
    </row>
    <row r="1637" spans="2:15" ht="31.5" x14ac:dyDescent="0.25">
      <c r="B1637" s="189" t="s">
        <v>2183</v>
      </c>
      <c r="C1637" s="85" t="s">
        <v>158</v>
      </c>
      <c r="D1637" s="20" t="s">
        <v>22</v>
      </c>
      <c r="E1637" s="107" t="s">
        <v>1740</v>
      </c>
      <c r="F1637" s="2">
        <v>500</v>
      </c>
      <c r="G1637" s="254">
        <v>102865</v>
      </c>
      <c r="H1637" s="254"/>
      <c r="I1637" s="254">
        <f t="shared" si="616"/>
        <v>102865</v>
      </c>
      <c r="J1637" s="254">
        <v>108585</v>
      </c>
      <c r="K1637" s="254"/>
      <c r="L1637" s="254">
        <f t="shared" si="617"/>
        <v>108585</v>
      </c>
      <c r="M1637" s="254">
        <v>114622</v>
      </c>
      <c r="N1637" s="254"/>
      <c r="O1637" s="254">
        <f t="shared" si="618"/>
        <v>114622</v>
      </c>
    </row>
    <row r="1638" spans="2:15" ht="33.75" customHeight="1" x14ac:dyDescent="0.25">
      <c r="B1638" s="189" t="s">
        <v>1741</v>
      </c>
      <c r="C1638" s="85" t="s">
        <v>158</v>
      </c>
      <c r="D1638" s="20" t="s">
        <v>22</v>
      </c>
      <c r="E1638" s="107" t="s">
        <v>1742</v>
      </c>
      <c r="F1638" s="2">
        <v>500</v>
      </c>
      <c r="G1638" s="254">
        <v>583428</v>
      </c>
      <c r="H1638" s="254"/>
      <c r="I1638" s="254">
        <f t="shared" si="616"/>
        <v>583428</v>
      </c>
      <c r="J1638" s="254">
        <v>606766</v>
      </c>
      <c r="K1638" s="254"/>
      <c r="L1638" s="254">
        <f t="shared" si="617"/>
        <v>606766</v>
      </c>
      <c r="M1638" s="254">
        <v>631037</v>
      </c>
      <c r="N1638" s="254"/>
      <c r="O1638" s="254">
        <f t="shared" si="618"/>
        <v>631037</v>
      </c>
    </row>
    <row r="1639" spans="2:15" ht="53.25" customHeight="1" x14ac:dyDescent="0.25">
      <c r="B1639" s="189" t="s">
        <v>1743</v>
      </c>
      <c r="C1639" s="85" t="s">
        <v>158</v>
      </c>
      <c r="D1639" s="20" t="s">
        <v>22</v>
      </c>
      <c r="E1639" s="107" t="s">
        <v>1744</v>
      </c>
      <c r="F1639" s="2">
        <v>500</v>
      </c>
      <c r="G1639" s="254">
        <v>24902</v>
      </c>
      <c r="H1639" s="254"/>
      <c r="I1639" s="254">
        <f t="shared" si="616"/>
        <v>24902</v>
      </c>
      <c r="J1639" s="254">
        <v>25899</v>
      </c>
      <c r="K1639" s="254"/>
      <c r="L1639" s="254">
        <f t="shared" si="617"/>
        <v>25899</v>
      </c>
      <c r="M1639" s="254">
        <v>26936</v>
      </c>
      <c r="N1639" s="254"/>
      <c r="O1639" s="254">
        <f t="shared" si="618"/>
        <v>26936</v>
      </c>
    </row>
    <row r="1640" spans="2:15" ht="38.25" customHeight="1" x14ac:dyDescent="0.25">
      <c r="B1640" s="189" t="s">
        <v>1745</v>
      </c>
      <c r="C1640" s="85" t="s">
        <v>158</v>
      </c>
      <c r="D1640" s="20" t="s">
        <v>22</v>
      </c>
      <c r="E1640" s="107" t="s">
        <v>1746</v>
      </c>
      <c r="F1640" s="2">
        <v>500</v>
      </c>
      <c r="G1640" s="254">
        <v>157193</v>
      </c>
      <c r="H1640" s="254"/>
      <c r="I1640" s="254">
        <f t="shared" si="616"/>
        <v>157193</v>
      </c>
      <c r="J1640" s="254">
        <v>163480</v>
      </c>
      <c r="K1640" s="254"/>
      <c r="L1640" s="254">
        <f t="shared" si="617"/>
        <v>163480</v>
      </c>
      <c r="M1640" s="254">
        <v>170019</v>
      </c>
      <c r="N1640" s="254"/>
      <c r="O1640" s="254">
        <f t="shared" si="618"/>
        <v>170019</v>
      </c>
    </row>
    <row r="1641" spans="2:15" ht="37.5" customHeight="1" x14ac:dyDescent="0.25">
      <c r="B1641" s="189" t="s">
        <v>1747</v>
      </c>
      <c r="C1641" s="85" t="s">
        <v>158</v>
      </c>
      <c r="D1641" s="20" t="s">
        <v>22</v>
      </c>
      <c r="E1641" s="107" t="s">
        <v>1748</v>
      </c>
      <c r="F1641" s="2">
        <v>500</v>
      </c>
      <c r="G1641" s="254">
        <v>77052</v>
      </c>
      <c r="H1641" s="254"/>
      <c r="I1641" s="254">
        <f t="shared" si="616"/>
        <v>77052</v>
      </c>
      <c r="J1641" s="254">
        <v>80132</v>
      </c>
      <c r="K1641" s="254"/>
      <c r="L1641" s="254">
        <f t="shared" si="617"/>
        <v>80132</v>
      </c>
      <c r="M1641" s="254">
        <v>83334</v>
      </c>
      <c r="N1641" s="254"/>
      <c r="O1641" s="254">
        <f t="shared" si="618"/>
        <v>83334</v>
      </c>
    </row>
    <row r="1642" spans="2:15" ht="47.25" hidden="1" x14ac:dyDescent="0.25">
      <c r="B1642" s="189" t="s">
        <v>1749</v>
      </c>
      <c r="C1642" s="85" t="s">
        <v>158</v>
      </c>
      <c r="D1642" s="20" t="s">
        <v>22</v>
      </c>
      <c r="E1642" s="107" t="s">
        <v>1750</v>
      </c>
      <c r="F1642" s="2">
        <v>500</v>
      </c>
      <c r="G1642" s="254"/>
      <c r="H1642" s="254"/>
      <c r="I1642" s="254">
        <f t="shared" si="616"/>
        <v>0</v>
      </c>
      <c r="J1642" s="254"/>
      <c r="K1642" s="254"/>
      <c r="L1642" s="254">
        <f t="shared" si="617"/>
        <v>0</v>
      </c>
      <c r="M1642" s="254"/>
      <c r="N1642" s="254"/>
      <c r="O1642" s="254">
        <f t="shared" si="618"/>
        <v>0</v>
      </c>
    </row>
    <row r="1643" spans="2:15" ht="74.25" hidden="1" customHeight="1" x14ac:dyDescent="0.25">
      <c r="B1643" s="189" t="s">
        <v>1751</v>
      </c>
      <c r="C1643" s="85" t="s">
        <v>158</v>
      </c>
      <c r="D1643" s="20" t="s">
        <v>22</v>
      </c>
      <c r="E1643" s="107" t="s">
        <v>1750</v>
      </c>
      <c r="F1643" s="2">
        <v>500</v>
      </c>
      <c r="G1643" s="254"/>
      <c r="H1643" s="254"/>
      <c r="I1643" s="254">
        <f t="shared" si="616"/>
        <v>0</v>
      </c>
      <c r="J1643" s="254"/>
      <c r="K1643" s="254"/>
      <c r="L1643" s="254">
        <f t="shared" si="617"/>
        <v>0</v>
      </c>
      <c r="M1643" s="254"/>
      <c r="N1643" s="254"/>
      <c r="O1643" s="254">
        <f t="shared" si="618"/>
        <v>0</v>
      </c>
    </row>
    <row r="1644" spans="2:15" ht="68.25" hidden="1" customHeight="1" x14ac:dyDescent="0.25">
      <c r="B1644" s="189" t="s">
        <v>1752</v>
      </c>
      <c r="C1644" s="85" t="s">
        <v>158</v>
      </c>
      <c r="D1644" s="20" t="s">
        <v>22</v>
      </c>
      <c r="E1644" s="107" t="s">
        <v>1753</v>
      </c>
      <c r="F1644" s="2">
        <v>500</v>
      </c>
      <c r="G1644" s="254"/>
      <c r="H1644" s="254"/>
      <c r="I1644" s="254">
        <f t="shared" si="616"/>
        <v>0</v>
      </c>
      <c r="J1644" s="254"/>
      <c r="K1644" s="254"/>
      <c r="L1644" s="254">
        <f t="shared" si="617"/>
        <v>0</v>
      </c>
      <c r="M1644" s="254"/>
      <c r="N1644" s="254"/>
      <c r="O1644" s="254">
        <f t="shared" si="618"/>
        <v>0</v>
      </c>
    </row>
    <row r="1645" spans="2:15" ht="47.25" customHeight="1" x14ac:dyDescent="0.25">
      <c r="B1645" s="324" t="s">
        <v>1754</v>
      </c>
      <c r="C1645" s="85" t="s">
        <v>158</v>
      </c>
      <c r="D1645" s="20" t="s">
        <v>22</v>
      </c>
      <c r="E1645" s="107" t="s">
        <v>1755</v>
      </c>
      <c r="F1645" s="2">
        <v>500</v>
      </c>
      <c r="G1645" s="254">
        <v>5477</v>
      </c>
      <c r="H1645" s="254">
        <v>16514</v>
      </c>
      <c r="I1645" s="254">
        <f t="shared" si="616"/>
        <v>21991</v>
      </c>
      <c r="J1645" s="254">
        <v>6022</v>
      </c>
      <c r="K1645" s="254"/>
      <c r="L1645" s="254">
        <f t="shared" si="617"/>
        <v>6022</v>
      </c>
      <c r="M1645" s="254">
        <v>6323</v>
      </c>
      <c r="N1645" s="254"/>
      <c r="O1645" s="254">
        <f t="shared" si="618"/>
        <v>6323</v>
      </c>
    </row>
    <row r="1646" spans="2:15" ht="34.5" customHeight="1" x14ac:dyDescent="0.25">
      <c r="B1646" s="327" t="s">
        <v>1293</v>
      </c>
      <c r="C1646" s="85" t="s">
        <v>158</v>
      </c>
      <c r="D1646" s="20" t="s">
        <v>22</v>
      </c>
      <c r="E1646" s="107" t="s">
        <v>1701</v>
      </c>
      <c r="F1646" s="2"/>
      <c r="G1646" s="277">
        <f t="shared" ref="G1646:O1646" si="619">G1647+G1648+G1649+G1650+G1651+G1652+G1653+G1655+G1657+G1658+G1659+G1660+G1661+G1663+G1664+G1665+G1666+G1667+G1668+G1669+G1670+G1671+G1672+G1673+G1674+G1675</f>
        <v>1939821</v>
      </c>
      <c r="H1646" s="277">
        <f t="shared" si="619"/>
        <v>-268</v>
      </c>
      <c r="I1646" s="277">
        <f t="shared" si="619"/>
        <v>1939553</v>
      </c>
      <c r="J1646" s="277">
        <f t="shared" si="619"/>
        <v>2062372</v>
      </c>
      <c r="K1646" s="277">
        <f t="shared" si="619"/>
        <v>0</v>
      </c>
      <c r="L1646" s="277">
        <f t="shared" si="619"/>
        <v>2062372</v>
      </c>
      <c r="M1646" s="277">
        <f t="shared" si="619"/>
        <v>2130107</v>
      </c>
      <c r="N1646" s="277">
        <f t="shared" si="619"/>
        <v>0</v>
      </c>
      <c r="O1646" s="277">
        <f t="shared" si="619"/>
        <v>2130107</v>
      </c>
    </row>
    <row r="1647" spans="2:15" ht="31.5" x14ac:dyDescent="0.25">
      <c r="B1647" s="189" t="s">
        <v>1756</v>
      </c>
      <c r="C1647" s="85" t="s">
        <v>158</v>
      </c>
      <c r="D1647" s="20" t="s">
        <v>22</v>
      </c>
      <c r="E1647" s="107" t="s">
        <v>1757</v>
      </c>
      <c r="F1647" s="2">
        <v>300</v>
      </c>
      <c r="G1647" s="254">
        <v>15515</v>
      </c>
      <c r="H1647" s="254"/>
      <c r="I1647" s="254">
        <f t="shared" si="616"/>
        <v>15515</v>
      </c>
      <c r="J1647" s="254">
        <v>16135</v>
      </c>
      <c r="K1647" s="254"/>
      <c r="L1647" s="254">
        <f t="shared" ref="L1647:L1675" si="620">J1647+K1647</f>
        <v>16135</v>
      </c>
      <c r="M1647" s="254">
        <v>16813</v>
      </c>
      <c r="N1647" s="254"/>
      <c r="O1647" s="254">
        <f t="shared" ref="O1647:O1675" si="621">M1647+N1647</f>
        <v>16813</v>
      </c>
    </row>
    <row r="1648" spans="2:15" ht="31.5" x14ac:dyDescent="0.25">
      <c r="B1648" s="189" t="s">
        <v>1758</v>
      </c>
      <c r="C1648" s="85" t="s">
        <v>158</v>
      </c>
      <c r="D1648" s="20" t="s">
        <v>22</v>
      </c>
      <c r="E1648" s="107" t="s">
        <v>1759</v>
      </c>
      <c r="F1648" s="2">
        <v>200</v>
      </c>
      <c r="G1648" s="254">
        <v>14819</v>
      </c>
      <c r="H1648" s="254"/>
      <c r="I1648" s="254">
        <f t="shared" si="616"/>
        <v>14819</v>
      </c>
      <c r="J1648" s="254">
        <v>14819</v>
      </c>
      <c r="K1648" s="254"/>
      <c r="L1648" s="254">
        <f t="shared" si="620"/>
        <v>14819</v>
      </c>
      <c r="M1648" s="254">
        <v>14819</v>
      </c>
      <c r="N1648" s="254"/>
      <c r="O1648" s="254">
        <f t="shared" si="621"/>
        <v>14819</v>
      </c>
    </row>
    <row r="1649" spans="2:15" ht="31.5" x14ac:dyDescent="0.25">
      <c r="B1649" s="189" t="s">
        <v>1760</v>
      </c>
      <c r="C1649" s="85" t="s">
        <v>158</v>
      </c>
      <c r="D1649" s="20" t="s">
        <v>22</v>
      </c>
      <c r="E1649" s="107" t="s">
        <v>1296</v>
      </c>
      <c r="F1649" s="2">
        <v>300</v>
      </c>
      <c r="G1649" s="254">
        <v>1178</v>
      </c>
      <c r="H1649" s="254"/>
      <c r="I1649" s="254">
        <f t="shared" si="616"/>
        <v>1178</v>
      </c>
      <c r="J1649" s="254">
        <v>1178</v>
      </c>
      <c r="K1649" s="254"/>
      <c r="L1649" s="254">
        <f t="shared" si="620"/>
        <v>1178</v>
      </c>
      <c r="M1649" s="254">
        <v>1178</v>
      </c>
      <c r="N1649" s="254"/>
      <c r="O1649" s="254">
        <f t="shared" si="621"/>
        <v>1178</v>
      </c>
    </row>
    <row r="1650" spans="2:15" ht="24.75" customHeight="1" x14ac:dyDescent="0.25">
      <c r="B1650" s="189" t="s">
        <v>1761</v>
      </c>
      <c r="C1650" s="85" t="s">
        <v>158</v>
      </c>
      <c r="D1650" s="20" t="s">
        <v>22</v>
      </c>
      <c r="E1650" s="107" t="s">
        <v>1762</v>
      </c>
      <c r="F1650" s="2">
        <v>300</v>
      </c>
      <c r="G1650" s="254">
        <v>800</v>
      </c>
      <c r="H1650" s="254"/>
      <c r="I1650" s="254">
        <f t="shared" si="616"/>
        <v>800</v>
      </c>
      <c r="J1650" s="254">
        <v>869</v>
      </c>
      <c r="K1650" s="254"/>
      <c r="L1650" s="254">
        <f t="shared" si="620"/>
        <v>869</v>
      </c>
      <c r="M1650" s="254">
        <v>869</v>
      </c>
      <c r="N1650" s="254"/>
      <c r="O1650" s="254">
        <f t="shared" si="621"/>
        <v>869</v>
      </c>
    </row>
    <row r="1651" spans="2:15" ht="31.5" x14ac:dyDescent="0.25">
      <c r="B1651" s="189" t="s">
        <v>1763</v>
      </c>
      <c r="C1651" s="85" t="s">
        <v>158</v>
      </c>
      <c r="D1651" s="20" t="s">
        <v>22</v>
      </c>
      <c r="E1651" s="107" t="s">
        <v>1764</v>
      </c>
      <c r="F1651" s="2">
        <v>300</v>
      </c>
      <c r="G1651" s="254">
        <v>3074</v>
      </c>
      <c r="H1651" s="254"/>
      <c r="I1651" s="254">
        <f t="shared" si="616"/>
        <v>3074</v>
      </c>
      <c r="J1651" s="254">
        <v>3144</v>
      </c>
      <c r="K1651" s="254"/>
      <c r="L1651" s="254">
        <f t="shared" si="620"/>
        <v>3144</v>
      </c>
      <c r="M1651" s="254">
        <v>3297</v>
      </c>
      <c r="N1651" s="254"/>
      <c r="O1651" s="254">
        <f t="shared" si="621"/>
        <v>3297</v>
      </c>
    </row>
    <row r="1652" spans="2:15" ht="31.5" x14ac:dyDescent="0.25">
      <c r="B1652" s="189" t="s">
        <v>1765</v>
      </c>
      <c r="C1652" s="85" t="s">
        <v>158</v>
      </c>
      <c r="D1652" s="20" t="s">
        <v>22</v>
      </c>
      <c r="E1652" s="107" t="s">
        <v>1766</v>
      </c>
      <c r="F1652" s="2">
        <v>300</v>
      </c>
      <c r="G1652" s="254">
        <v>9</v>
      </c>
      <c r="H1652" s="254"/>
      <c r="I1652" s="254">
        <f t="shared" si="616"/>
        <v>9</v>
      </c>
      <c r="J1652" s="254">
        <v>9</v>
      </c>
      <c r="K1652" s="254"/>
      <c r="L1652" s="254">
        <f t="shared" si="620"/>
        <v>9</v>
      </c>
      <c r="M1652" s="254">
        <v>9</v>
      </c>
      <c r="N1652" s="254"/>
      <c r="O1652" s="254">
        <f t="shared" si="621"/>
        <v>9</v>
      </c>
    </row>
    <row r="1653" spans="2:15" ht="31.5" x14ac:dyDescent="0.25">
      <c r="B1653" s="189" t="s">
        <v>1767</v>
      </c>
      <c r="C1653" s="85" t="s">
        <v>158</v>
      </c>
      <c r="D1653" s="20" t="s">
        <v>22</v>
      </c>
      <c r="E1653" s="107" t="s">
        <v>1768</v>
      </c>
      <c r="F1653" s="2">
        <v>300</v>
      </c>
      <c r="G1653" s="254">
        <v>2392</v>
      </c>
      <c r="H1653" s="254"/>
      <c r="I1653" s="254">
        <f t="shared" si="616"/>
        <v>2392</v>
      </c>
      <c r="J1653" s="254">
        <v>2468</v>
      </c>
      <c r="K1653" s="254"/>
      <c r="L1653" s="254">
        <f t="shared" si="620"/>
        <v>2468</v>
      </c>
      <c r="M1653" s="254">
        <v>2203</v>
      </c>
      <c r="N1653" s="254"/>
      <c r="O1653" s="254">
        <f t="shared" si="621"/>
        <v>2203</v>
      </c>
    </row>
    <row r="1654" spans="2:15" ht="31.5" hidden="1" x14ac:dyDescent="0.25">
      <c r="B1654" s="189" t="s">
        <v>1769</v>
      </c>
      <c r="C1654" s="85" t="s">
        <v>158</v>
      </c>
      <c r="D1654" s="20" t="s">
        <v>22</v>
      </c>
      <c r="E1654" s="107" t="s">
        <v>1770</v>
      </c>
      <c r="F1654" s="2">
        <v>800</v>
      </c>
      <c r="G1654" s="254"/>
      <c r="H1654" s="254"/>
      <c r="I1654" s="254">
        <f t="shared" si="616"/>
        <v>0</v>
      </c>
      <c r="J1654" s="254"/>
      <c r="K1654" s="254"/>
      <c r="L1654" s="254">
        <f t="shared" si="620"/>
        <v>0</v>
      </c>
      <c r="M1654" s="254"/>
      <c r="N1654" s="254"/>
      <c r="O1654" s="254">
        <f t="shared" si="621"/>
        <v>0</v>
      </c>
    </row>
    <row r="1655" spans="2:15" ht="31.5" hidden="1" x14ac:dyDescent="0.25">
      <c r="B1655" s="189" t="s">
        <v>1771</v>
      </c>
      <c r="C1655" s="85" t="s">
        <v>158</v>
      </c>
      <c r="D1655" s="20" t="s">
        <v>22</v>
      </c>
      <c r="E1655" s="107" t="s">
        <v>1772</v>
      </c>
      <c r="F1655" s="2">
        <v>300</v>
      </c>
      <c r="G1655" s="254"/>
      <c r="H1655" s="254"/>
      <c r="I1655" s="254">
        <f t="shared" si="616"/>
        <v>0</v>
      </c>
      <c r="J1655" s="254"/>
      <c r="K1655" s="254"/>
      <c r="L1655" s="254">
        <f t="shared" si="620"/>
        <v>0</v>
      </c>
      <c r="M1655" s="254"/>
      <c r="N1655" s="254"/>
      <c r="O1655" s="254">
        <f t="shared" si="621"/>
        <v>0</v>
      </c>
    </row>
    <row r="1656" spans="2:15" ht="15.75" hidden="1" x14ac:dyDescent="0.25">
      <c r="B1656" s="189"/>
      <c r="C1656" s="85"/>
      <c r="D1656" s="20"/>
      <c r="E1656" s="107"/>
      <c r="F1656" s="2"/>
      <c r="G1656" s="254"/>
      <c r="H1656" s="254"/>
      <c r="I1656" s="254">
        <f t="shared" si="616"/>
        <v>0</v>
      </c>
      <c r="J1656" s="254"/>
      <c r="K1656" s="254"/>
      <c r="L1656" s="254">
        <f t="shared" si="620"/>
        <v>0</v>
      </c>
      <c r="M1656" s="254"/>
      <c r="N1656" s="254"/>
      <c r="O1656" s="254">
        <f t="shared" si="621"/>
        <v>0</v>
      </c>
    </row>
    <row r="1657" spans="2:15" ht="47.25" x14ac:dyDescent="0.25">
      <c r="B1657" s="189" t="s">
        <v>1773</v>
      </c>
      <c r="C1657" s="85" t="s">
        <v>158</v>
      </c>
      <c r="D1657" s="20" t="s">
        <v>22</v>
      </c>
      <c r="E1657" s="107" t="s">
        <v>1774</v>
      </c>
      <c r="F1657" s="2">
        <v>600</v>
      </c>
      <c r="G1657" s="254">
        <v>86500</v>
      </c>
      <c r="H1657" s="254"/>
      <c r="I1657" s="254">
        <f t="shared" si="616"/>
        <v>86500</v>
      </c>
      <c r="J1657" s="254">
        <v>85500</v>
      </c>
      <c r="K1657" s="254"/>
      <c r="L1657" s="254">
        <f t="shared" si="620"/>
        <v>85500</v>
      </c>
      <c r="M1657" s="254">
        <v>84650</v>
      </c>
      <c r="N1657" s="254"/>
      <c r="O1657" s="254">
        <f t="shared" si="621"/>
        <v>84650</v>
      </c>
    </row>
    <row r="1658" spans="2:15" ht="31.5" x14ac:dyDescent="0.25">
      <c r="B1658" s="189" t="s">
        <v>140</v>
      </c>
      <c r="C1658" s="85" t="s">
        <v>158</v>
      </c>
      <c r="D1658" s="20" t="s">
        <v>22</v>
      </c>
      <c r="E1658" s="107" t="s">
        <v>1775</v>
      </c>
      <c r="F1658" s="2">
        <v>200</v>
      </c>
      <c r="G1658" s="254">
        <v>8327</v>
      </c>
      <c r="H1658" s="254">
        <v>103</v>
      </c>
      <c r="I1658" s="254">
        <f t="shared" si="616"/>
        <v>8430</v>
      </c>
      <c r="J1658" s="254">
        <v>6952</v>
      </c>
      <c r="K1658" s="254">
        <v>371</v>
      </c>
      <c r="L1658" s="254">
        <f t="shared" si="620"/>
        <v>7323</v>
      </c>
      <c r="M1658" s="254">
        <v>10010</v>
      </c>
      <c r="N1658" s="254">
        <v>371</v>
      </c>
      <c r="O1658" s="254">
        <f t="shared" si="621"/>
        <v>10381</v>
      </c>
    </row>
    <row r="1659" spans="2:15" ht="21" customHeight="1" x14ac:dyDescent="0.25">
      <c r="B1659" s="189" t="s">
        <v>1776</v>
      </c>
      <c r="C1659" s="85" t="s">
        <v>158</v>
      </c>
      <c r="D1659" s="20" t="s">
        <v>22</v>
      </c>
      <c r="E1659" s="107" t="s">
        <v>1775</v>
      </c>
      <c r="F1659" s="2">
        <v>300</v>
      </c>
      <c r="G1659" s="254">
        <v>3779</v>
      </c>
      <c r="H1659" s="254">
        <v>-371</v>
      </c>
      <c r="I1659" s="254">
        <f t="shared" si="616"/>
        <v>3408</v>
      </c>
      <c r="J1659" s="254">
        <v>3789</v>
      </c>
      <c r="K1659" s="254">
        <v>-371</v>
      </c>
      <c r="L1659" s="254">
        <f t="shared" si="620"/>
        <v>3418</v>
      </c>
      <c r="M1659" s="254">
        <v>3798</v>
      </c>
      <c r="N1659" s="254">
        <v>-371</v>
      </c>
      <c r="O1659" s="254">
        <f t="shared" si="621"/>
        <v>3427</v>
      </c>
    </row>
    <row r="1660" spans="2:15" ht="51" customHeight="1" x14ac:dyDescent="0.25">
      <c r="B1660" s="189" t="s">
        <v>1777</v>
      </c>
      <c r="C1660" s="85" t="s">
        <v>158</v>
      </c>
      <c r="D1660" s="20" t="s">
        <v>22</v>
      </c>
      <c r="E1660" s="107" t="s">
        <v>1778</v>
      </c>
      <c r="F1660" s="2">
        <v>500</v>
      </c>
      <c r="G1660" s="254">
        <v>636011</v>
      </c>
      <c r="H1660" s="254"/>
      <c r="I1660" s="254">
        <f t="shared" si="616"/>
        <v>636011</v>
      </c>
      <c r="J1660" s="254">
        <v>721719</v>
      </c>
      <c r="K1660" s="254"/>
      <c r="L1660" s="254">
        <f t="shared" si="620"/>
        <v>721719</v>
      </c>
      <c r="M1660" s="254">
        <v>745785</v>
      </c>
      <c r="N1660" s="254"/>
      <c r="O1660" s="254">
        <f t="shared" si="621"/>
        <v>745785</v>
      </c>
    </row>
    <row r="1661" spans="2:15" ht="48.75" customHeight="1" x14ac:dyDescent="0.25">
      <c r="B1661" s="189" t="s">
        <v>1779</v>
      </c>
      <c r="C1661" s="85" t="s">
        <v>158</v>
      </c>
      <c r="D1661" s="20" t="s">
        <v>22</v>
      </c>
      <c r="E1661" s="107" t="s">
        <v>1780</v>
      </c>
      <c r="F1661" s="2">
        <v>500</v>
      </c>
      <c r="G1661" s="254">
        <v>148533</v>
      </c>
      <c r="H1661" s="254"/>
      <c r="I1661" s="254">
        <f t="shared" si="616"/>
        <v>148533</v>
      </c>
      <c r="J1661" s="254">
        <v>154474</v>
      </c>
      <c r="K1661" s="254"/>
      <c r="L1661" s="254">
        <f t="shared" si="620"/>
        <v>154474</v>
      </c>
      <c r="M1661" s="254">
        <v>160660</v>
      </c>
      <c r="N1661" s="254"/>
      <c r="O1661" s="254">
        <f t="shared" si="621"/>
        <v>160660</v>
      </c>
    </row>
    <row r="1662" spans="2:15" ht="52.5" hidden="1" customHeight="1" x14ac:dyDescent="0.25">
      <c r="B1662" s="189" t="s">
        <v>1781</v>
      </c>
      <c r="C1662" s="85" t="s">
        <v>158</v>
      </c>
      <c r="D1662" s="20" t="s">
        <v>22</v>
      </c>
      <c r="E1662" s="107" t="s">
        <v>1782</v>
      </c>
      <c r="F1662" s="2">
        <v>500</v>
      </c>
      <c r="G1662" s="254"/>
      <c r="H1662" s="254"/>
      <c r="I1662" s="254">
        <f t="shared" si="616"/>
        <v>0</v>
      </c>
      <c r="J1662" s="254"/>
      <c r="K1662" s="254"/>
      <c r="L1662" s="254">
        <f t="shared" si="620"/>
        <v>0</v>
      </c>
      <c r="M1662" s="254"/>
      <c r="N1662" s="254"/>
      <c r="O1662" s="254">
        <f t="shared" si="621"/>
        <v>0</v>
      </c>
    </row>
    <row r="1663" spans="2:15" ht="84" customHeight="1" x14ac:dyDescent="0.25">
      <c r="B1663" s="189" t="s">
        <v>1783</v>
      </c>
      <c r="C1663" s="85" t="s">
        <v>158</v>
      </c>
      <c r="D1663" s="20" t="s">
        <v>22</v>
      </c>
      <c r="E1663" s="107" t="s">
        <v>1784</v>
      </c>
      <c r="F1663" s="2">
        <v>300</v>
      </c>
      <c r="G1663" s="254">
        <v>46</v>
      </c>
      <c r="H1663" s="254"/>
      <c r="I1663" s="254">
        <f t="shared" si="616"/>
        <v>46</v>
      </c>
      <c r="J1663" s="254">
        <v>48</v>
      </c>
      <c r="K1663" s="254"/>
      <c r="L1663" s="254">
        <f t="shared" si="620"/>
        <v>48</v>
      </c>
      <c r="M1663" s="254">
        <v>50</v>
      </c>
      <c r="N1663" s="254"/>
      <c r="O1663" s="254">
        <f t="shared" si="621"/>
        <v>50</v>
      </c>
    </row>
    <row r="1664" spans="2:15" ht="63" x14ac:dyDescent="0.25">
      <c r="B1664" s="189" t="s">
        <v>1785</v>
      </c>
      <c r="C1664" s="85" t="s">
        <v>158</v>
      </c>
      <c r="D1664" s="20" t="s">
        <v>22</v>
      </c>
      <c r="E1664" s="107" t="s">
        <v>1786</v>
      </c>
      <c r="F1664" s="2">
        <v>500</v>
      </c>
      <c r="G1664" s="254">
        <v>392</v>
      </c>
      <c r="H1664" s="254"/>
      <c r="I1664" s="254">
        <f t="shared" si="616"/>
        <v>392</v>
      </c>
      <c r="J1664" s="254">
        <v>394</v>
      </c>
      <c r="K1664" s="254"/>
      <c r="L1664" s="254">
        <f t="shared" si="620"/>
        <v>394</v>
      </c>
      <c r="M1664" s="254">
        <v>396</v>
      </c>
      <c r="N1664" s="254"/>
      <c r="O1664" s="254">
        <f t="shared" si="621"/>
        <v>396</v>
      </c>
    </row>
    <row r="1665" spans="2:15" ht="35.25" customHeight="1" x14ac:dyDescent="0.25">
      <c r="B1665" s="189" t="s">
        <v>1787</v>
      </c>
      <c r="C1665" s="85" t="s">
        <v>158</v>
      </c>
      <c r="D1665" s="20" t="s">
        <v>22</v>
      </c>
      <c r="E1665" s="107" t="s">
        <v>1788</v>
      </c>
      <c r="F1665" s="2">
        <v>500</v>
      </c>
      <c r="G1665" s="254">
        <v>49095</v>
      </c>
      <c r="H1665" s="254"/>
      <c r="I1665" s="254">
        <f t="shared" si="616"/>
        <v>49095</v>
      </c>
      <c r="J1665" s="254">
        <v>51056</v>
      </c>
      <c r="K1665" s="254"/>
      <c r="L1665" s="254">
        <f t="shared" si="620"/>
        <v>51056</v>
      </c>
      <c r="M1665" s="254">
        <v>53105</v>
      </c>
      <c r="N1665" s="254"/>
      <c r="O1665" s="254">
        <f t="shared" si="621"/>
        <v>53105</v>
      </c>
    </row>
    <row r="1666" spans="2:15" ht="53.25" customHeight="1" x14ac:dyDescent="0.25">
      <c r="B1666" s="189" t="s">
        <v>1789</v>
      </c>
      <c r="C1666" s="85" t="s">
        <v>158</v>
      </c>
      <c r="D1666" s="20" t="s">
        <v>22</v>
      </c>
      <c r="E1666" s="107" t="s">
        <v>1790</v>
      </c>
      <c r="F1666" s="2">
        <v>500</v>
      </c>
      <c r="G1666" s="254">
        <v>6877</v>
      </c>
      <c r="H1666" s="254"/>
      <c r="I1666" s="254">
        <f t="shared" si="616"/>
        <v>6877</v>
      </c>
      <c r="J1666" s="254">
        <v>6682</v>
      </c>
      <c r="K1666" s="254"/>
      <c r="L1666" s="254">
        <f t="shared" si="620"/>
        <v>6682</v>
      </c>
      <c r="M1666" s="254">
        <v>6963</v>
      </c>
      <c r="N1666" s="254"/>
      <c r="O1666" s="254">
        <f t="shared" si="621"/>
        <v>6963</v>
      </c>
    </row>
    <row r="1667" spans="2:15" ht="87.75" customHeight="1" x14ac:dyDescent="0.25">
      <c r="B1667" s="189" t="s">
        <v>1791</v>
      </c>
      <c r="C1667" s="85" t="s">
        <v>158</v>
      </c>
      <c r="D1667" s="20" t="s">
        <v>22</v>
      </c>
      <c r="E1667" s="107" t="s">
        <v>1792</v>
      </c>
      <c r="F1667" s="2">
        <v>500</v>
      </c>
      <c r="G1667" s="254">
        <v>4705</v>
      </c>
      <c r="H1667" s="254"/>
      <c r="I1667" s="254">
        <f t="shared" si="616"/>
        <v>4705</v>
      </c>
      <c r="J1667" s="254">
        <v>4901</v>
      </c>
      <c r="K1667" s="254"/>
      <c r="L1667" s="254">
        <f t="shared" si="620"/>
        <v>4901</v>
      </c>
      <c r="M1667" s="254">
        <v>5175</v>
      </c>
      <c r="N1667" s="254"/>
      <c r="O1667" s="254">
        <f t="shared" si="621"/>
        <v>5175</v>
      </c>
    </row>
    <row r="1668" spans="2:15" ht="47.25" hidden="1" x14ac:dyDescent="0.25">
      <c r="B1668" s="328" t="s">
        <v>1793</v>
      </c>
      <c r="C1668" s="237" t="s">
        <v>158</v>
      </c>
      <c r="D1668" s="238" t="s">
        <v>22</v>
      </c>
      <c r="E1668" s="239" t="s">
        <v>1794</v>
      </c>
      <c r="F1668" s="240">
        <v>500</v>
      </c>
      <c r="G1668" s="254"/>
      <c r="H1668" s="254"/>
      <c r="I1668" s="254">
        <f t="shared" si="616"/>
        <v>0</v>
      </c>
      <c r="J1668" s="254"/>
      <c r="K1668" s="254"/>
      <c r="L1668" s="254">
        <f t="shared" si="620"/>
        <v>0</v>
      </c>
      <c r="M1668" s="254"/>
      <c r="N1668" s="254"/>
      <c r="O1668" s="254">
        <f t="shared" si="621"/>
        <v>0</v>
      </c>
    </row>
    <row r="1669" spans="2:15" ht="35.25" customHeight="1" x14ac:dyDescent="0.25">
      <c r="B1669" s="189" t="s">
        <v>1795</v>
      </c>
      <c r="C1669" s="85" t="s">
        <v>158</v>
      </c>
      <c r="D1669" s="20" t="s">
        <v>22</v>
      </c>
      <c r="E1669" s="107" t="s">
        <v>1796</v>
      </c>
      <c r="F1669" s="2">
        <v>500</v>
      </c>
      <c r="G1669" s="254">
        <v>632767</v>
      </c>
      <c r="H1669" s="254"/>
      <c r="I1669" s="254">
        <f t="shared" si="616"/>
        <v>632767</v>
      </c>
      <c r="J1669" s="254">
        <v>666600</v>
      </c>
      <c r="K1669" s="254"/>
      <c r="L1669" s="254">
        <f t="shared" si="620"/>
        <v>666600</v>
      </c>
      <c r="M1669" s="254">
        <v>694769</v>
      </c>
      <c r="N1669" s="254"/>
      <c r="O1669" s="254">
        <f t="shared" si="621"/>
        <v>694769</v>
      </c>
    </row>
    <row r="1670" spans="2:15" ht="33.75" customHeight="1" x14ac:dyDescent="0.25">
      <c r="B1670" s="189" t="s">
        <v>1797</v>
      </c>
      <c r="C1670" s="85" t="s">
        <v>158</v>
      </c>
      <c r="D1670" s="20" t="s">
        <v>22</v>
      </c>
      <c r="E1670" s="107" t="s">
        <v>1798</v>
      </c>
      <c r="F1670" s="2">
        <v>500</v>
      </c>
      <c r="G1670" s="254">
        <v>3287</v>
      </c>
      <c r="H1670" s="254"/>
      <c r="I1670" s="254">
        <f t="shared" si="616"/>
        <v>3287</v>
      </c>
      <c r="J1670" s="254">
        <v>3289</v>
      </c>
      <c r="K1670" s="254"/>
      <c r="L1670" s="254">
        <f t="shared" si="620"/>
        <v>3289</v>
      </c>
      <c r="M1670" s="254">
        <v>4513</v>
      </c>
      <c r="N1670" s="254"/>
      <c r="O1670" s="254">
        <f t="shared" si="621"/>
        <v>4513</v>
      </c>
    </row>
    <row r="1671" spans="2:15" ht="35.25" customHeight="1" x14ac:dyDescent="0.25">
      <c r="B1671" s="189" t="s">
        <v>1799</v>
      </c>
      <c r="C1671" s="85" t="s">
        <v>158</v>
      </c>
      <c r="D1671" s="20" t="s">
        <v>22</v>
      </c>
      <c r="E1671" s="107" t="s">
        <v>1800</v>
      </c>
      <c r="F1671" s="2">
        <v>500</v>
      </c>
      <c r="G1671" s="254">
        <v>9450</v>
      </c>
      <c r="H1671" s="254"/>
      <c r="I1671" s="254">
        <f t="shared" si="616"/>
        <v>9450</v>
      </c>
      <c r="J1671" s="254">
        <v>9824</v>
      </c>
      <c r="K1671" s="254"/>
      <c r="L1671" s="254">
        <f t="shared" si="620"/>
        <v>9824</v>
      </c>
      <c r="M1671" s="254">
        <v>10223</v>
      </c>
      <c r="N1671" s="254"/>
      <c r="O1671" s="254">
        <f t="shared" si="621"/>
        <v>10223</v>
      </c>
    </row>
    <row r="1672" spans="2:15" ht="38.25" customHeight="1" x14ac:dyDescent="0.25">
      <c r="B1672" s="189" t="s">
        <v>1801</v>
      </c>
      <c r="C1672" s="85" t="s">
        <v>158</v>
      </c>
      <c r="D1672" s="20" t="s">
        <v>22</v>
      </c>
      <c r="E1672" s="107" t="s">
        <v>1802</v>
      </c>
      <c r="F1672" s="2">
        <v>500</v>
      </c>
      <c r="G1672" s="254">
        <v>80</v>
      </c>
      <c r="H1672" s="254"/>
      <c r="I1672" s="254">
        <f t="shared" si="616"/>
        <v>80</v>
      </c>
      <c r="J1672" s="254">
        <v>82</v>
      </c>
      <c r="K1672" s="254"/>
      <c r="L1672" s="254">
        <f t="shared" si="620"/>
        <v>82</v>
      </c>
      <c r="M1672" s="254">
        <v>86</v>
      </c>
      <c r="N1672" s="254"/>
      <c r="O1672" s="254">
        <f t="shared" si="621"/>
        <v>86</v>
      </c>
    </row>
    <row r="1673" spans="2:15" ht="42" customHeight="1" x14ac:dyDescent="0.25">
      <c r="B1673" s="189" t="s">
        <v>1803</v>
      </c>
      <c r="C1673" s="85" t="s">
        <v>158</v>
      </c>
      <c r="D1673" s="20" t="s">
        <v>22</v>
      </c>
      <c r="E1673" s="107" t="s">
        <v>1804</v>
      </c>
      <c r="F1673" s="2">
        <v>500</v>
      </c>
      <c r="G1673" s="254">
        <v>196941</v>
      </c>
      <c r="H1673" s="254"/>
      <c r="I1673" s="254">
        <f t="shared" si="616"/>
        <v>196941</v>
      </c>
      <c r="J1673" s="254">
        <v>192746</v>
      </c>
      <c r="K1673" s="254"/>
      <c r="L1673" s="254">
        <f t="shared" si="620"/>
        <v>192746</v>
      </c>
      <c r="M1673" s="254">
        <v>194666</v>
      </c>
      <c r="N1673" s="254"/>
      <c r="O1673" s="254">
        <f t="shared" si="621"/>
        <v>194666</v>
      </c>
    </row>
    <row r="1674" spans="2:15" ht="31.5" x14ac:dyDescent="0.25">
      <c r="B1674" s="189" t="s">
        <v>1805</v>
      </c>
      <c r="C1674" s="85" t="s">
        <v>158</v>
      </c>
      <c r="D1674" s="20" t="s">
        <v>22</v>
      </c>
      <c r="E1674" s="107" t="s">
        <v>1806</v>
      </c>
      <c r="F1674" s="2">
        <v>500</v>
      </c>
      <c r="G1674" s="254">
        <v>8967</v>
      </c>
      <c r="H1674" s="254"/>
      <c r="I1674" s="254">
        <f t="shared" si="616"/>
        <v>8967</v>
      </c>
      <c r="J1674" s="254">
        <v>9417</v>
      </c>
      <c r="K1674" s="254"/>
      <c r="L1674" s="254">
        <f t="shared" si="620"/>
        <v>9417</v>
      </c>
      <c r="M1674" s="254">
        <v>9793</v>
      </c>
      <c r="N1674" s="254"/>
      <c r="O1674" s="254">
        <f t="shared" si="621"/>
        <v>9793</v>
      </c>
    </row>
    <row r="1675" spans="2:15" ht="72" customHeight="1" x14ac:dyDescent="0.25">
      <c r="B1675" s="189" t="s">
        <v>1807</v>
      </c>
      <c r="C1675" s="85" t="s">
        <v>158</v>
      </c>
      <c r="D1675" s="20" t="s">
        <v>22</v>
      </c>
      <c r="E1675" s="107" t="s">
        <v>1808</v>
      </c>
      <c r="F1675" s="2">
        <v>500</v>
      </c>
      <c r="G1675" s="254">
        <v>106277</v>
      </c>
      <c r="H1675" s="254"/>
      <c r="I1675" s="254">
        <f t="shared" si="616"/>
        <v>106277</v>
      </c>
      <c r="J1675" s="254">
        <v>106277</v>
      </c>
      <c r="K1675" s="254"/>
      <c r="L1675" s="254">
        <f t="shared" si="620"/>
        <v>106277</v>
      </c>
      <c r="M1675" s="254">
        <v>106277</v>
      </c>
      <c r="N1675" s="254"/>
      <c r="O1675" s="254">
        <f t="shared" si="621"/>
        <v>106277</v>
      </c>
    </row>
    <row r="1676" spans="2:15" ht="36.75" customHeight="1" x14ac:dyDescent="0.25">
      <c r="B1676" s="189" t="s">
        <v>1809</v>
      </c>
      <c r="C1676" s="85" t="s">
        <v>158</v>
      </c>
      <c r="D1676" s="20" t="s">
        <v>22</v>
      </c>
      <c r="E1676" s="107" t="s">
        <v>1810</v>
      </c>
      <c r="F1676" s="2"/>
      <c r="G1676" s="277">
        <f t="shared" ref="G1676:O1676" si="622">G1678+G1679+G1680+G1681+G1677</f>
        <v>3146</v>
      </c>
      <c r="H1676" s="277">
        <f t="shared" si="622"/>
        <v>0</v>
      </c>
      <c r="I1676" s="277">
        <f t="shared" si="622"/>
        <v>3146</v>
      </c>
      <c r="J1676" s="277">
        <f t="shared" si="622"/>
        <v>3313</v>
      </c>
      <c r="K1676" s="277">
        <f t="shared" si="622"/>
        <v>0</v>
      </c>
      <c r="L1676" s="277">
        <f t="shared" si="622"/>
        <v>3313</v>
      </c>
      <c r="M1676" s="277">
        <f t="shared" si="622"/>
        <v>3479</v>
      </c>
      <c r="N1676" s="277">
        <f t="shared" si="622"/>
        <v>0</v>
      </c>
      <c r="O1676" s="277">
        <f t="shared" si="622"/>
        <v>3479</v>
      </c>
    </row>
    <row r="1677" spans="2:15" ht="50.25" hidden="1" customHeight="1" x14ac:dyDescent="0.25">
      <c r="B1677" s="189" t="s">
        <v>1811</v>
      </c>
      <c r="C1677" s="85" t="s">
        <v>158</v>
      </c>
      <c r="D1677" s="20" t="s">
        <v>22</v>
      </c>
      <c r="E1677" s="107" t="s">
        <v>1812</v>
      </c>
      <c r="F1677" s="2">
        <v>300</v>
      </c>
      <c r="G1677" s="277"/>
      <c r="H1677" s="277"/>
      <c r="I1677" s="277"/>
      <c r="J1677" s="277"/>
      <c r="K1677" s="277"/>
      <c r="L1677" s="277"/>
      <c r="M1677" s="277"/>
      <c r="N1677" s="277"/>
      <c r="O1677" s="277"/>
    </row>
    <row r="1678" spans="2:15" ht="33" hidden="1" customHeight="1" x14ac:dyDescent="0.25">
      <c r="B1678" s="328" t="s">
        <v>1813</v>
      </c>
      <c r="C1678" s="237" t="s">
        <v>158</v>
      </c>
      <c r="D1678" s="238" t="s">
        <v>22</v>
      </c>
      <c r="E1678" s="239" t="s">
        <v>1814</v>
      </c>
      <c r="F1678" s="240">
        <v>500</v>
      </c>
      <c r="G1678" s="254"/>
      <c r="H1678" s="254"/>
      <c r="I1678" s="254"/>
      <c r="J1678" s="254"/>
      <c r="K1678" s="254"/>
      <c r="L1678" s="254"/>
      <c r="M1678" s="254"/>
      <c r="N1678" s="254"/>
      <c r="O1678" s="254"/>
    </row>
    <row r="1679" spans="2:15" ht="38.25" hidden="1" customHeight="1" x14ac:dyDescent="0.25">
      <c r="B1679" s="329" t="s">
        <v>1815</v>
      </c>
      <c r="C1679" s="237" t="s">
        <v>158</v>
      </c>
      <c r="D1679" s="238" t="s">
        <v>22</v>
      </c>
      <c r="E1679" s="239" t="s">
        <v>1816</v>
      </c>
      <c r="F1679" s="240">
        <v>500</v>
      </c>
      <c r="G1679" s="254"/>
      <c r="H1679" s="254"/>
      <c r="I1679" s="254"/>
      <c r="J1679" s="254"/>
      <c r="K1679" s="254"/>
      <c r="L1679" s="254"/>
      <c r="M1679" s="254"/>
      <c r="N1679" s="254"/>
      <c r="O1679" s="254"/>
    </row>
    <row r="1680" spans="2:15" ht="31.5" hidden="1" x14ac:dyDescent="0.25">
      <c r="B1680" s="329" t="s">
        <v>1817</v>
      </c>
      <c r="C1680" s="237" t="s">
        <v>158</v>
      </c>
      <c r="D1680" s="238" t="s">
        <v>22</v>
      </c>
      <c r="E1680" s="239" t="s">
        <v>1818</v>
      </c>
      <c r="F1680" s="240">
        <v>500</v>
      </c>
      <c r="G1680" s="254"/>
      <c r="H1680" s="254"/>
      <c r="I1680" s="254"/>
      <c r="J1680" s="254"/>
      <c r="K1680" s="254"/>
      <c r="L1680" s="254"/>
      <c r="M1680" s="254"/>
      <c r="N1680" s="254"/>
      <c r="O1680" s="254"/>
    </row>
    <row r="1681" spans="2:15" ht="38.25" customHeight="1" x14ac:dyDescent="0.25">
      <c r="B1681" s="189" t="s">
        <v>1819</v>
      </c>
      <c r="C1681" s="85" t="s">
        <v>158</v>
      </c>
      <c r="D1681" s="20" t="s">
        <v>22</v>
      </c>
      <c r="E1681" s="107" t="s">
        <v>1820</v>
      </c>
      <c r="F1681" s="2">
        <v>500</v>
      </c>
      <c r="G1681" s="254">
        <v>3146</v>
      </c>
      <c r="H1681" s="254"/>
      <c r="I1681" s="254">
        <f>G1681+H1681</f>
        <v>3146</v>
      </c>
      <c r="J1681" s="254">
        <v>3313</v>
      </c>
      <c r="K1681" s="254"/>
      <c r="L1681" s="254">
        <f>J1681+K1681</f>
        <v>3313</v>
      </c>
      <c r="M1681" s="254">
        <v>3479</v>
      </c>
      <c r="N1681" s="254"/>
      <c r="O1681" s="254">
        <f>M1681+N1681</f>
        <v>3479</v>
      </c>
    </row>
    <row r="1682" spans="2:15" ht="48" customHeight="1" x14ac:dyDescent="0.25">
      <c r="B1682" s="189" t="s">
        <v>1821</v>
      </c>
      <c r="C1682" s="85" t="s">
        <v>158</v>
      </c>
      <c r="D1682" s="20" t="s">
        <v>22</v>
      </c>
      <c r="E1682" s="107" t="s">
        <v>1822</v>
      </c>
      <c r="F1682" s="2"/>
      <c r="G1682" s="254">
        <f t="shared" ref="G1682:O1682" si="623">G1683</f>
        <v>300</v>
      </c>
      <c r="H1682" s="254">
        <f t="shared" si="623"/>
        <v>0</v>
      </c>
      <c r="I1682" s="254">
        <f t="shared" si="623"/>
        <v>300</v>
      </c>
      <c r="J1682" s="254">
        <f t="shared" si="623"/>
        <v>327</v>
      </c>
      <c r="K1682" s="254">
        <f t="shared" si="623"/>
        <v>0</v>
      </c>
      <c r="L1682" s="254">
        <f t="shared" si="623"/>
        <v>327</v>
      </c>
      <c r="M1682" s="254">
        <f t="shared" si="623"/>
        <v>327</v>
      </c>
      <c r="N1682" s="254">
        <f t="shared" si="623"/>
        <v>0</v>
      </c>
      <c r="O1682" s="254">
        <f t="shared" si="623"/>
        <v>327</v>
      </c>
    </row>
    <row r="1683" spans="2:15" ht="48.75" customHeight="1" x14ac:dyDescent="0.25">
      <c r="B1683" s="189" t="s">
        <v>1823</v>
      </c>
      <c r="C1683" s="85" t="s">
        <v>158</v>
      </c>
      <c r="D1683" s="20" t="s">
        <v>22</v>
      </c>
      <c r="E1683" s="107" t="s">
        <v>2250</v>
      </c>
      <c r="F1683" s="2">
        <v>300</v>
      </c>
      <c r="G1683" s="254">
        <v>300</v>
      </c>
      <c r="H1683" s="254"/>
      <c r="I1683" s="254">
        <f>G1683+H1683</f>
        <v>300</v>
      </c>
      <c r="J1683" s="254">
        <v>327</v>
      </c>
      <c r="K1683" s="254"/>
      <c r="L1683" s="254">
        <f>J1683+K1683</f>
        <v>327</v>
      </c>
      <c r="M1683" s="254">
        <v>327</v>
      </c>
      <c r="N1683" s="254"/>
      <c r="O1683" s="254">
        <f>M1683+N1683</f>
        <v>327</v>
      </c>
    </row>
    <row r="1684" spans="2:15" ht="32.25" customHeight="1" x14ac:dyDescent="0.25">
      <c r="B1684" s="206" t="s">
        <v>1711</v>
      </c>
      <c r="C1684" s="85" t="s">
        <v>158</v>
      </c>
      <c r="D1684" s="20" t="s">
        <v>22</v>
      </c>
      <c r="E1684" s="107" t="s">
        <v>1712</v>
      </c>
      <c r="F1684" s="2"/>
      <c r="G1684" s="254">
        <f t="shared" ref="G1684:O1684" si="624">G1685</f>
        <v>4652</v>
      </c>
      <c r="H1684" s="254">
        <f t="shared" si="624"/>
        <v>0</v>
      </c>
      <c r="I1684" s="254">
        <f t="shared" si="624"/>
        <v>4652</v>
      </c>
      <c r="J1684" s="254">
        <f t="shared" si="624"/>
        <v>4652</v>
      </c>
      <c r="K1684" s="254">
        <f t="shared" si="624"/>
        <v>0</v>
      </c>
      <c r="L1684" s="254">
        <f t="shared" si="624"/>
        <v>4652</v>
      </c>
      <c r="M1684" s="254">
        <f t="shared" si="624"/>
        <v>4652</v>
      </c>
      <c r="N1684" s="254">
        <f t="shared" si="624"/>
        <v>0</v>
      </c>
      <c r="O1684" s="254">
        <f t="shared" si="624"/>
        <v>4652</v>
      </c>
    </row>
    <row r="1685" spans="2:15" ht="31.5" x14ac:dyDescent="0.25">
      <c r="B1685" s="206" t="s">
        <v>1713</v>
      </c>
      <c r="C1685" s="85" t="s">
        <v>158</v>
      </c>
      <c r="D1685" s="20" t="s">
        <v>22</v>
      </c>
      <c r="E1685" s="107" t="s">
        <v>1714</v>
      </c>
      <c r="F1685" s="2"/>
      <c r="G1685" s="254">
        <f t="shared" ref="G1685:O1685" si="625">G1686+G1687</f>
        <v>4652</v>
      </c>
      <c r="H1685" s="254">
        <f t="shared" si="625"/>
        <v>0</v>
      </c>
      <c r="I1685" s="254">
        <f t="shared" si="625"/>
        <v>4652</v>
      </c>
      <c r="J1685" s="254">
        <f t="shared" si="625"/>
        <v>4652</v>
      </c>
      <c r="K1685" s="254">
        <f t="shared" si="625"/>
        <v>0</v>
      </c>
      <c r="L1685" s="254">
        <f t="shared" si="625"/>
        <v>4652</v>
      </c>
      <c r="M1685" s="254">
        <f t="shared" si="625"/>
        <v>4652</v>
      </c>
      <c r="N1685" s="254">
        <f t="shared" si="625"/>
        <v>0</v>
      </c>
      <c r="O1685" s="254">
        <f t="shared" si="625"/>
        <v>4652</v>
      </c>
    </row>
    <row r="1686" spans="2:15" ht="31.5" x14ac:dyDescent="0.25">
      <c r="B1686" s="206" t="s">
        <v>1824</v>
      </c>
      <c r="C1686" s="85" t="s">
        <v>158</v>
      </c>
      <c r="D1686" s="20" t="s">
        <v>22</v>
      </c>
      <c r="E1686" s="107" t="s">
        <v>1716</v>
      </c>
      <c r="F1686" s="2">
        <v>300</v>
      </c>
      <c r="G1686" s="254">
        <v>1334</v>
      </c>
      <c r="H1686" s="254"/>
      <c r="I1686" s="254">
        <f>G1686+H1686</f>
        <v>1334</v>
      </c>
      <c r="J1686" s="254">
        <v>1334</v>
      </c>
      <c r="K1686" s="254"/>
      <c r="L1686" s="254">
        <f>J1686+K1686</f>
        <v>1334</v>
      </c>
      <c r="M1686" s="254">
        <v>1334</v>
      </c>
      <c r="N1686" s="254"/>
      <c r="O1686" s="254">
        <f>M1686+N1686</f>
        <v>1334</v>
      </c>
    </row>
    <row r="1687" spans="2:15" ht="58.5" customHeight="1" x14ac:dyDescent="0.25">
      <c r="B1687" s="206" t="s">
        <v>2101</v>
      </c>
      <c r="C1687" s="85" t="s">
        <v>158</v>
      </c>
      <c r="D1687" s="20" t="s">
        <v>22</v>
      </c>
      <c r="E1687" s="107" t="s">
        <v>2100</v>
      </c>
      <c r="F1687" s="2">
        <v>500</v>
      </c>
      <c r="G1687" s="254">
        <v>3318</v>
      </c>
      <c r="H1687" s="254"/>
      <c r="I1687" s="254">
        <f>G1687+H1687</f>
        <v>3318</v>
      </c>
      <c r="J1687" s="254">
        <v>3318</v>
      </c>
      <c r="K1687" s="254"/>
      <c r="L1687" s="254">
        <f>J1687+K1687</f>
        <v>3318</v>
      </c>
      <c r="M1687" s="254">
        <v>3318</v>
      </c>
      <c r="N1687" s="254"/>
      <c r="O1687" s="254">
        <f>M1687+N1687</f>
        <v>3318</v>
      </c>
    </row>
    <row r="1688" spans="2:15" ht="18.75" customHeight="1" x14ac:dyDescent="0.25">
      <c r="B1688" s="189" t="s">
        <v>1825</v>
      </c>
      <c r="C1688" s="85" t="s">
        <v>158</v>
      </c>
      <c r="D1688" s="20" t="s">
        <v>22</v>
      </c>
      <c r="E1688" s="107" t="s">
        <v>1826</v>
      </c>
      <c r="F1688" s="2"/>
      <c r="G1688" s="277">
        <f t="shared" ref="G1688:O1688" si="626">G1700+G1689</f>
        <v>1209374</v>
      </c>
      <c r="H1688" s="277">
        <f t="shared" si="626"/>
        <v>0</v>
      </c>
      <c r="I1688" s="277">
        <f t="shared" si="626"/>
        <v>1209374</v>
      </c>
      <c r="J1688" s="277">
        <f t="shared" si="626"/>
        <v>1273735</v>
      </c>
      <c r="K1688" s="277">
        <f t="shared" si="626"/>
        <v>0</v>
      </c>
      <c r="L1688" s="277">
        <f t="shared" si="626"/>
        <v>1273735</v>
      </c>
      <c r="M1688" s="277">
        <f t="shared" si="626"/>
        <v>1335839</v>
      </c>
      <c r="N1688" s="277">
        <f t="shared" si="626"/>
        <v>0</v>
      </c>
      <c r="O1688" s="277">
        <f t="shared" si="626"/>
        <v>1335839</v>
      </c>
    </row>
    <row r="1689" spans="2:15" ht="15.75" x14ac:dyDescent="0.25">
      <c r="B1689" s="189" t="s">
        <v>1827</v>
      </c>
      <c r="C1689" s="85" t="s">
        <v>158</v>
      </c>
      <c r="D1689" s="20" t="s">
        <v>22</v>
      </c>
      <c r="E1689" s="107" t="s">
        <v>1828</v>
      </c>
      <c r="F1689" s="2"/>
      <c r="G1689" s="277">
        <f t="shared" ref="G1689:O1689" si="627">G1691+G1692+G1693+G1694+G1695+G1697+G1690</f>
        <v>1207633</v>
      </c>
      <c r="H1689" s="277">
        <f t="shared" si="627"/>
        <v>0</v>
      </c>
      <c r="I1689" s="277">
        <f t="shared" si="627"/>
        <v>1207633</v>
      </c>
      <c r="J1689" s="277">
        <f t="shared" si="627"/>
        <v>1271905</v>
      </c>
      <c r="K1689" s="277">
        <f t="shared" si="627"/>
        <v>0</v>
      </c>
      <c r="L1689" s="277">
        <f t="shared" si="627"/>
        <v>1271905</v>
      </c>
      <c r="M1689" s="277">
        <f t="shared" si="627"/>
        <v>1333916</v>
      </c>
      <c r="N1689" s="277">
        <f t="shared" si="627"/>
        <v>0</v>
      </c>
      <c r="O1689" s="277">
        <f t="shared" si="627"/>
        <v>1333916</v>
      </c>
    </row>
    <row r="1690" spans="2:15" ht="15.75" hidden="1" x14ac:dyDescent="0.25">
      <c r="B1690" s="189" t="s">
        <v>1829</v>
      </c>
      <c r="C1690" s="85" t="s">
        <v>158</v>
      </c>
      <c r="D1690" s="20" t="s">
        <v>22</v>
      </c>
      <c r="E1690" s="107" t="s">
        <v>1830</v>
      </c>
      <c r="F1690" s="2">
        <v>800</v>
      </c>
      <c r="G1690" s="254"/>
      <c r="H1690" s="254"/>
      <c r="I1690" s="254"/>
      <c r="J1690" s="254"/>
      <c r="K1690" s="254"/>
      <c r="L1690" s="254"/>
      <c r="M1690" s="254"/>
      <c r="N1690" s="254"/>
      <c r="O1690" s="254"/>
    </row>
    <row r="1691" spans="2:15" ht="129" customHeight="1" x14ac:dyDescent="0.25">
      <c r="B1691" s="189" t="s">
        <v>1831</v>
      </c>
      <c r="C1691" s="85" t="s">
        <v>158</v>
      </c>
      <c r="D1691" s="20" t="s">
        <v>22</v>
      </c>
      <c r="E1691" s="107" t="s">
        <v>1832</v>
      </c>
      <c r="F1691" s="2">
        <v>500</v>
      </c>
      <c r="G1691" s="254">
        <v>476631</v>
      </c>
      <c r="H1691" s="254"/>
      <c r="I1691" s="254">
        <f t="shared" ref="I1691:I1697" si="628">G1691+H1691</f>
        <v>476631</v>
      </c>
      <c r="J1691" s="254">
        <v>495439</v>
      </c>
      <c r="K1691" s="254"/>
      <c r="L1691" s="254">
        <f t="shared" ref="L1691:L1697" si="629">J1691+K1691</f>
        <v>495439</v>
      </c>
      <c r="M1691" s="254">
        <v>515256</v>
      </c>
      <c r="N1691" s="254"/>
      <c r="O1691" s="254">
        <f t="shared" ref="O1691:O1697" si="630">M1691+N1691</f>
        <v>515256</v>
      </c>
    </row>
    <row r="1692" spans="2:15" ht="94.5" x14ac:dyDescent="0.25">
      <c r="B1692" s="189" t="s">
        <v>1833</v>
      </c>
      <c r="C1692" s="85" t="s">
        <v>158</v>
      </c>
      <c r="D1692" s="20" t="s">
        <v>22</v>
      </c>
      <c r="E1692" s="107" t="s">
        <v>1834</v>
      </c>
      <c r="F1692" s="2">
        <v>500</v>
      </c>
      <c r="G1692" s="254">
        <v>43513</v>
      </c>
      <c r="H1692" s="254"/>
      <c r="I1692" s="254">
        <f t="shared" si="628"/>
        <v>43513</v>
      </c>
      <c r="J1692" s="254">
        <v>45254</v>
      </c>
      <c r="K1692" s="254"/>
      <c r="L1692" s="254">
        <f t="shared" si="629"/>
        <v>45254</v>
      </c>
      <c r="M1692" s="254">
        <v>47064</v>
      </c>
      <c r="N1692" s="254"/>
      <c r="O1692" s="254">
        <f t="shared" si="630"/>
        <v>47064</v>
      </c>
    </row>
    <row r="1693" spans="2:15" ht="110.25" hidden="1" x14ac:dyDescent="0.25">
      <c r="B1693" s="189" t="s">
        <v>1835</v>
      </c>
      <c r="C1693" s="85" t="s">
        <v>158</v>
      </c>
      <c r="D1693" s="20" t="s">
        <v>22</v>
      </c>
      <c r="E1693" s="107" t="s">
        <v>1836</v>
      </c>
      <c r="F1693" s="2">
        <v>500</v>
      </c>
      <c r="G1693" s="254"/>
      <c r="H1693" s="254"/>
      <c r="I1693" s="254">
        <f t="shared" si="628"/>
        <v>0</v>
      </c>
      <c r="J1693" s="254"/>
      <c r="K1693" s="254"/>
      <c r="L1693" s="254">
        <f t="shared" si="629"/>
        <v>0</v>
      </c>
      <c r="M1693" s="254"/>
      <c r="N1693" s="254"/>
      <c r="O1693" s="254">
        <f t="shared" si="630"/>
        <v>0</v>
      </c>
    </row>
    <row r="1694" spans="2:15" ht="94.5" hidden="1" x14ac:dyDescent="0.25">
      <c r="B1694" s="189" t="s">
        <v>1837</v>
      </c>
      <c r="C1694" s="85" t="s">
        <v>158</v>
      </c>
      <c r="D1694" s="20" t="s">
        <v>22</v>
      </c>
      <c r="E1694" s="107" t="s">
        <v>1838</v>
      </c>
      <c r="F1694" s="2">
        <v>500</v>
      </c>
      <c r="G1694" s="254"/>
      <c r="H1694" s="254"/>
      <c r="I1694" s="254">
        <f t="shared" si="628"/>
        <v>0</v>
      </c>
      <c r="J1694" s="254"/>
      <c r="K1694" s="254"/>
      <c r="L1694" s="254">
        <f t="shared" si="629"/>
        <v>0</v>
      </c>
      <c r="M1694" s="254"/>
      <c r="N1694" s="254"/>
      <c r="O1694" s="254">
        <f t="shared" si="630"/>
        <v>0</v>
      </c>
    </row>
    <row r="1695" spans="2:15" ht="23.25" customHeight="1" x14ac:dyDescent="0.25">
      <c r="B1695" s="189" t="s">
        <v>1839</v>
      </c>
      <c r="C1695" s="85" t="s">
        <v>158</v>
      </c>
      <c r="D1695" s="20" t="s">
        <v>22</v>
      </c>
      <c r="E1695" s="107" t="s">
        <v>1840</v>
      </c>
      <c r="F1695" s="2">
        <v>500</v>
      </c>
      <c r="G1695" s="254">
        <v>390462</v>
      </c>
      <c r="H1695" s="254"/>
      <c r="I1695" s="254">
        <f t="shared" si="628"/>
        <v>390462</v>
      </c>
      <c r="J1695" s="254">
        <v>407805</v>
      </c>
      <c r="K1695" s="254"/>
      <c r="L1695" s="254">
        <f t="shared" si="629"/>
        <v>407805</v>
      </c>
      <c r="M1695" s="254">
        <v>424116</v>
      </c>
      <c r="N1695" s="254"/>
      <c r="O1695" s="254">
        <f t="shared" si="630"/>
        <v>424116</v>
      </c>
    </row>
    <row r="1696" spans="2:15" ht="33.75" hidden="1" customHeight="1" x14ac:dyDescent="0.25">
      <c r="B1696" s="189"/>
      <c r="C1696" s="85"/>
      <c r="D1696" s="20"/>
      <c r="E1696" s="107"/>
      <c r="F1696" s="2"/>
      <c r="G1696" s="254"/>
      <c r="H1696" s="254"/>
      <c r="I1696" s="254">
        <f t="shared" si="628"/>
        <v>0</v>
      </c>
      <c r="J1696" s="254"/>
      <c r="K1696" s="254"/>
      <c r="L1696" s="254">
        <f t="shared" si="629"/>
        <v>0</v>
      </c>
      <c r="M1696" s="254"/>
      <c r="N1696" s="254"/>
      <c r="O1696" s="254">
        <f t="shared" si="630"/>
        <v>0</v>
      </c>
    </row>
    <row r="1697" spans="2:15" ht="33.75" customHeight="1" x14ac:dyDescent="0.25">
      <c r="B1697" s="189" t="s">
        <v>1841</v>
      </c>
      <c r="C1697" s="85" t="s">
        <v>158</v>
      </c>
      <c r="D1697" s="20" t="s">
        <v>22</v>
      </c>
      <c r="E1697" s="107" t="s">
        <v>1842</v>
      </c>
      <c r="F1697" s="2">
        <v>500</v>
      </c>
      <c r="G1697" s="254">
        <v>297027</v>
      </c>
      <c r="H1697" s="254"/>
      <c r="I1697" s="254">
        <f t="shared" si="628"/>
        <v>297027</v>
      </c>
      <c r="J1697" s="254">
        <v>323407</v>
      </c>
      <c r="K1697" s="254"/>
      <c r="L1697" s="254">
        <f t="shared" si="629"/>
        <v>323407</v>
      </c>
      <c r="M1697" s="254">
        <v>347480</v>
      </c>
      <c r="N1697" s="254"/>
      <c r="O1697" s="254">
        <f t="shared" si="630"/>
        <v>347480</v>
      </c>
    </row>
    <row r="1698" spans="2:15" ht="15.75" hidden="1" x14ac:dyDescent="0.25">
      <c r="B1698" s="189"/>
      <c r="C1698" s="85"/>
      <c r="D1698" s="20"/>
      <c r="E1698" s="107"/>
      <c r="F1698" s="2"/>
      <c r="G1698" s="254"/>
      <c r="H1698" s="254"/>
      <c r="I1698" s="254"/>
      <c r="J1698" s="254"/>
      <c r="K1698" s="254"/>
      <c r="L1698" s="254"/>
      <c r="M1698" s="254"/>
      <c r="N1698" s="254"/>
      <c r="O1698" s="254"/>
    </row>
    <row r="1699" spans="2:15" ht="31.5" hidden="1" x14ac:dyDescent="0.25">
      <c r="B1699" s="189" t="s">
        <v>2102</v>
      </c>
      <c r="C1699" s="85" t="s">
        <v>158</v>
      </c>
      <c r="D1699" s="20" t="s">
        <v>22</v>
      </c>
      <c r="E1699" s="107" t="s">
        <v>1906</v>
      </c>
      <c r="F1699" s="2">
        <v>500</v>
      </c>
      <c r="G1699" s="254"/>
      <c r="H1699" s="254"/>
      <c r="I1699" s="254"/>
      <c r="J1699" s="254"/>
      <c r="K1699" s="254"/>
      <c r="L1699" s="254"/>
      <c r="M1699" s="254"/>
      <c r="N1699" s="254"/>
      <c r="O1699" s="254"/>
    </row>
    <row r="1700" spans="2:15" ht="33.75" customHeight="1" x14ac:dyDescent="0.25">
      <c r="B1700" s="206" t="s">
        <v>1843</v>
      </c>
      <c r="C1700" s="85" t="s">
        <v>158</v>
      </c>
      <c r="D1700" s="20" t="s">
        <v>22</v>
      </c>
      <c r="E1700" s="107" t="s">
        <v>1100</v>
      </c>
      <c r="F1700" s="2"/>
      <c r="G1700" s="277">
        <f t="shared" ref="G1700:O1700" si="631">G1701+G1702</f>
        <v>1741</v>
      </c>
      <c r="H1700" s="277">
        <f t="shared" si="631"/>
        <v>0</v>
      </c>
      <c r="I1700" s="277">
        <f t="shared" si="631"/>
        <v>1741</v>
      </c>
      <c r="J1700" s="277">
        <f t="shared" si="631"/>
        <v>1830</v>
      </c>
      <c r="K1700" s="277">
        <f t="shared" si="631"/>
        <v>0</v>
      </c>
      <c r="L1700" s="277">
        <f t="shared" si="631"/>
        <v>1830</v>
      </c>
      <c r="M1700" s="277">
        <f t="shared" si="631"/>
        <v>1923</v>
      </c>
      <c r="N1700" s="277">
        <f t="shared" si="631"/>
        <v>0</v>
      </c>
      <c r="O1700" s="277">
        <f t="shared" si="631"/>
        <v>1923</v>
      </c>
    </row>
    <row r="1701" spans="2:15" ht="38.25" customHeight="1" x14ac:dyDescent="0.25">
      <c r="B1701" s="206" t="s">
        <v>1103</v>
      </c>
      <c r="C1701" s="85" t="s">
        <v>158</v>
      </c>
      <c r="D1701" s="20" t="s">
        <v>22</v>
      </c>
      <c r="E1701" s="107" t="s">
        <v>1104</v>
      </c>
      <c r="F1701" s="2">
        <v>300</v>
      </c>
      <c r="G1701" s="277">
        <v>798</v>
      </c>
      <c r="H1701" s="277"/>
      <c r="I1701" s="277">
        <f>G1701+H1701</f>
        <v>798</v>
      </c>
      <c r="J1701" s="277">
        <v>830</v>
      </c>
      <c r="K1701" s="277"/>
      <c r="L1701" s="277">
        <f>J1701+K1701</f>
        <v>830</v>
      </c>
      <c r="M1701" s="277">
        <v>863</v>
      </c>
      <c r="N1701" s="277"/>
      <c r="O1701" s="277">
        <f>M1701+N1701</f>
        <v>863</v>
      </c>
    </row>
    <row r="1702" spans="2:15" ht="69.75" customHeight="1" x14ac:dyDescent="0.25">
      <c r="B1702" s="206" t="s">
        <v>1105</v>
      </c>
      <c r="C1702" s="85" t="s">
        <v>158</v>
      </c>
      <c r="D1702" s="20" t="s">
        <v>22</v>
      </c>
      <c r="E1702" s="107" t="s">
        <v>1106</v>
      </c>
      <c r="F1702" s="2">
        <v>300</v>
      </c>
      <c r="G1702" s="277">
        <v>943</v>
      </c>
      <c r="H1702" s="277"/>
      <c r="I1702" s="277">
        <f>G1702+H1702</f>
        <v>943</v>
      </c>
      <c r="J1702" s="277">
        <v>1000</v>
      </c>
      <c r="K1702" s="277"/>
      <c r="L1702" s="277">
        <f>J1702+K1702</f>
        <v>1000</v>
      </c>
      <c r="M1702" s="277">
        <v>1060</v>
      </c>
      <c r="N1702" s="277"/>
      <c r="O1702" s="277">
        <f>M1702+N1702</f>
        <v>1060</v>
      </c>
    </row>
    <row r="1703" spans="2:15" ht="19.5" customHeight="1" x14ac:dyDescent="0.25">
      <c r="B1703" s="285" t="s">
        <v>742</v>
      </c>
      <c r="C1703" s="85" t="s">
        <v>158</v>
      </c>
      <c r="D1703" s="20" t="s">
        <v>22</v>
      </c>
      <c r="E1703" s="117" t="s">
        <v>279</v>
      </c>
      <c r="F1703" s="55"/>
      <c r="G1703" s="254">
        <f t="shared" ref="G1703:O1703" si="632">G1704+G1711</f>
        <v>4908</v>
      </c>
      <c r="H1703" s="254">
        <f t="shared" si="632"/>
        <v>0</v>
      </c>
      <c r="I1703" s="254">
        <f t="shared" si="632"/>
        <v>4908</v>
      </c>
      <c r="J1703" s="254">
        <f t="shared" si="632"/>
        <v>5481</v>
      </c>
      <c r="K1703" s="254">
        <f t="shared" si="632"/>
        <v>0</v>
      </c>
      <c r="L1703" s="254">
        <f t="shared" si="632"/>
        <v>5481</v>
      </c>
      <c r="M1703" s="254">
        <f t="shared" si="632"/>
        <v>5481</v>
      </c>
      <c r="N1703" s="254">
        <f t="shared" si="632"/>
        <v>0</v>
      </c>
      <c r="O1703" s="254">
        <f t="shared" si="632"/>
        <v>5481</v>
      </c>
    </row>
    <row r="1704" spans="2:15" ht="84" customHeight="1" x14ac:dyDescent="0.25">
      <c r="B1704" s="208" t="s">
        <v>1575</v>
      </c>
      <c r="C1704" s="85" t="s">
        <v>158</v>
      </c>
      <c r="D1704" s="20" t="s">
        <v>22</v>
      </c>
      <c r="E1704" s="117" t="s">
        <v>280</v>
      </c>
      <c r="F1704" s="92"/>
      <c r="G1704" s="264">
        <f>G1709+G1707+G1705+G1710+G1706+G1708</f>
        <v>4703</v>
      </c>
      <c r="H1704" s="264">
        <f>H1709+H1707+H1705+H1710+H1706+H1708</f>
        <v>0</v>
      </c>
      <c r="I1704" s="264">
        <f>I1709+I1707+I1705+I1710+I1706+I1708</f>
        <v>4703</v>
      </c>
      <c r="J1704" s="264">
        <f>J1709+J1707+J1705+J1710+J1706</f>
        <v>5481</v>
      </c>
      <c r="K1704" s="264">
        <f>K1709+K1707+K1705+K1710+K1706+K1708</f>
        <v>0</v>
      </c>
      <c r="L1704" s="264">
        <f>L1709+L1707+L1705+L1710+L1706+L1708</f>
        <v>5481</v>
      </c>
      <c r="M1704" s="264">
        <f>M1709+M1707+M1705+M1710+M1706</f>
        <v>5481</v>
      </c>
      <c r="N1704" s="264">
        <f>N1709+N1707+N1705+N1710+N1706+N1708</f>
        <v>0</v>
      </c>
      <c r="O1704" s="264">
        <f>O1709+O1707+O1705+O1710+O1706+O1708</f>
        <v>5481</v>
      </c>
    </row>
    <row r="1705" spans="2:15" ht="51" hidden="1" customHeight="1" x14ac:dyDescent="0.25">
      <c r="B1705" s="191" t="s">
        <v>281</v>
      </c>
      <c r="C1705" s="85" t="s">
        <v>158</v>
      </c>
      <c r="D1705" s="20" t="s">
        <v>22</v>
      </c>
      <c r="E1705" s="117" t="s">
        <v>282</v>
      </c>
      <c r="F1705" s="92">
        <v>200</v>
      </c>
      <c r="G1705" s="254"/>
      <c r="H1705" s="254"/>
      <c r="I1705" s="254"/>
      <c r="J1705" s="254"/>
      <c r="K1705" s="254"/>
      <c r="L1705" s="254"/>
      <c r="M1705" s="254"/>
      <c r="N1705" s="254"/>
      <c r="O1705" s="254"/>
    </row>
    <row r="1706" spans="2:15" ht="43.5" hidden="1" customHeight="1" x14ac:dyDescent="0.25">
      <c r="B1706" s="191" t="s">
        <v>1844</v>
      </c>
      <c r="C1706" s="85" t="s">
        <v>158</v>
      </c>
      <c r="D1706" s="20" t="s">
        <v>22</v>
      </c>
      <c r="E1706" s="117" t="s">
        <v>282</v>
      </c>
      <c r="F1706" s="92">
        <v>500</v>
      </c>
      <c r="G1706" s="254"/>
      <c r="H1706" s="254"/>
      <c r="I1706" s="254"/>
      <c r="J1706" s="254"/>
      <c r="K1706" s="254"/>
      <c r="L1706" s="254"/>
      <c r="M1706" s="254"/>
      <c r="N1706" s="254"/>
      <c r="O1706" s="254"/>
    </row>
    <row r="1707" spans="2:15" ht="63" x14ac:dyDescent="0.25">
      <c r="B1707" s="285" t="s">
        <v>2120</v>
      </c>
      <c r="C1707" s="85" t="s">
        <v>158</v>
      </c>
      <c r="D1707" s="20" t="s">
        <v>22</v>
      </c>
      <c r="E1707" s="117" t="s">
        <v>283</v>
      </c>
      <c r="F1707" s="92">
        <v>200</v>
      </c>
      <c r="G1707" s="254">
        <v>3623</v>
      </c>
      <c r="H1707" s="254"/>
      <c r="I1707" s="254">
        <f>G1707+H1707</f>
        <v>3623</v>
      </c>
      <c r="J1707" s="254">
        <v>5481</v>
      </c>
      <c r="K1707" s="254"/>
      <c r="L1707" s="254">
        <f>J1707+K1707</f>
        <v>5481</v>
      </c>
      <c r="M1707" s="254">
        <v>5481</v>
      </c>
      <c r="N1707" s="254"/>
      <c r="O1707" s="254">
        <f>M1707+N1707</f>
        <v>5481</v>
      </c>
    </row>
    <row r="1708" spans="2:15" ht="47.25" x14ac:dyDescent="0.25">
      <c r="B1708" s="285" t="s">
        <v>2121</v>
      </c>
      <c r="C1708" s="85" t="s">
        <v>158</v>
      </c>
      <c r="D1708" s="20" t="s">
        <v>22</v>
      </c>
      <c r="E1708" s="117" t="s">
        <v>283</v>
      </c>
      <c r="F1708" s="92">
        <v>500</v>
      </c>
      <c r="G1708" s="254">
        <v>700</v>
      </c>
      <c r="H1708" s="254"/>
      <c r="I1708" s="254">
        <f>G1708+H1708</f>
        <v>700</v>
      </c>
      <c r="J1708" s="254">
        <v>0</v>
      </c>
      <c r="K1708" s="254"/>
      <c r="L1708" s="254"/>
      <c r="M1708" s="254"/>
      <c r="N1708" s="254"/>
      <c r="O1708" s="254"/>
    </row>
    <row r="1709" spans="2:15" ht="24" customHeight="1" x14ac:dyDescent="0.25">
      <c r="B1709" s="285" t="s">
        <v>187</v>
      </c>
      <c r="C1709" s="85" t="s">
        <v>158</v>
      </c>
      <c r="D1709" s="20" t="s">
        <v>22</v>
      </c>
      <c r="E1709" s="117" t="s">
        <v>1309</v>
      </c>
      <c r="F1709" s="56" t="s">
        <v>188</v>
      </c>
      <c r="G1709" s="254">
        <v>380</v>
      </c>
      <c r="H1709" s="254"/>
      <c r="I1709" s="254">
        <f>G1709+H1709</f>
        <v>380</v>
      </c>
      <c r="J1709" s="254">
        <v>0</v>
      </c>
      <c r="K1709" s="254"/>
      <c r="L1709" s="254"/>
      <c r="M1709" s="254"/>
      <c r="N1709" s="254"/>
      <c r="O1709" s="254"/>
    </row>
    <row r="1710" spans="2:15" ht="39.75" hidden="1" customHeight="1" x14ac:dyDescent="0.25">
      <c r="B1710" s="285" t="s">
        <v>1845</v>
      </c>
      <c r="C1710" s="85" t="s">
        <v>158</v>
      </c>
      <c r="D1710" s="20" t="s">
        <v>22</v>
      </c>
      <c r="E1710" s="117" t="s">
        <v>283</v>
      </c>
      <c r="F1710" s="56" t="s">
        <v>47</v>
      </c>
      <c r="G1710" s="254"/>
      <c r="H1710" s="254"/>
      <c r="I1710" s="254"/>
      <c r="J1710" s="254"/>
      <c r="K1710" s="254"/>
      <c r="L1710" s="254"/>
      <c r="M1710" s="254"/>
      <c r="N1710" s="254"/>
      <c r="O1710" s="254"/>
    </row>
    <row r="1711" spans="2:15" ht="51" customHeight="1" x14ac:dyDescent="0.25">
      <c r="B1711" s="285" t="s">
        <v>1313</v>
      </c>
      <c r="C1711" s="85" t="s">
        <v>158</v>
      </c>
      <c r="D1711" s="20" t="s">
        <v>22</v>
      </c>
      <c r="E1711" s="117" t="s">
        <v>1314</v>
      </c>
      <c r="F1711" s="55"/>
      <c r="G1711" s="254">
        <f>G1712</f>
        <v>205</v>
      </c>
      <c r="H1711" s="254">
        <f>H1712</f>
        <v>0</v>
      </c>
      <c r="I1711" s="254">
        <f>I1712</f>
        <v>205</v>
      </c>
      <c r="J1711" s="254">
        <f>J1712</f>
        <v>0</v>
      </c>
      <c r="K1711" s="254">
        <f>K1712</f>
        <v>0</v>
      </c>
      <c r="L1711" s="254"/>
      <c r="M1711" s="254"/>
      <c r="N1711" s="254"/>
      <c r="O1711" s="254"/>
    </row>
    <row r="1712" spans="2:15" ht="39.75" customHeight="1" x14ac:dyDescent="0.25">
      <c r="B1712" s="285" t="s">
        <v>275</v>
      </c>
      <c r="C1712" s="85" t="s">
        <v>158</v>
      </c>
      <c r="D1712" s="20" t="s">
        <v>22</v>
      </c>
      <c r="E1712" s="117" t="s">
        <v>1315</v>
      </c>
      <c r="F1712" s="92">
        <v>200</v>
      </c>
      <c r="G1712" s="254">
        <v>205</v>
      </c>
      <c r="H1712" s="254"/>
      <c r="I1712" s="254">
        <f>G1712+H1712</f>
        <v>205</v>
      </c>
      <c r="J1712" s="254">
        <v>0</v>
      </c>
      <c r="K1712" s="254"/>
      <c r="L1712" s="254"/>
      <c r="M1712" s="254"/>
      <c r="N1712" s="254"/>
      <c r="O1712" s="254"/>
    </row>
    <row r="1713" spans="2:15" ht="31.5" x14ac:dyDescent="0.25">
      <c r="B1713" s="206" t="s">
        <v>808</v>
      </c>
      <c r="C1713" s="85" t="s">
        <v>158</v>
      </c>
      <c r="D1713" s="20" t="s">
        <v>22</v>
      </c>
      <c r="E1713" s="122" t="s">
        <v>81</v>
      </c>
      <c r="F1713" s="123"/>
      <c r="G1713" s="274">
        <f t="shared" ref="G1713:O1713" si="633">G1714</f>
        <v>134233</v>
      </c>
      <c r="H1713" s="274">
        <f t="shared" si="633"/>
        <v>-5075</v>
      </c>
      <c r="I1713" s="274">
        <f t="shared" si="633"/>
        <v>129158</v>
      </c>
      <c r="J1713" s="274">
        <f t="shared" si="633"/>
        <v>47354</v>
      </c>
      <c r="K1713" s="274">
        <f t="shared" si="633"/>
        <v>-8364</v>
      </c>
      <c r="L1713" s="274">
        <f t="shared" si="633"/>
        <v>38990</v>
      </c>
      <c r="M1713" s="274">
        <f t="shared" si="633"/>
        <v>47330</v>
      </c>
      <c r="N1713" s="274">
        <f t="shared" si="633"/>
        <v>-8375</v>
      </c>
      <c r="O1713" s="274">
        <f t="shared" si="633"/>
        <v>38955</v>
      </c>
    </row>
    <row r="1714" spans="2:15" ht="31.5" x14ac:dyDescent="0.25">
      <c r="B1714" s="206" t="s">
        <v>892</v>
      </c>
      <c r="C1714" s="85" t="s">
        <v>158</v>
      </c>
      <c r="D1714" s="20" t="s">
        <v>22</v>
      </c>
      <c r="E1714" s="122" t="s">
        <v>879</v>
      </c>
      <c r="F1714" s="123"/>
      <c r="G1714" s="274">
        <f t="shared" ref="G1714:O1714" si="634">G1715+G1719+G1724+G1730</f>
        <v>134233</v>
      </c>
      <c r="H1714" s="274">
        <f t="shared" si="634"/>
        <v>-5075</v>
      </c>
      <c r="I1714" s="274">
        <f t="shared" si="634"/>
        <v>129158</v>
      </c>
      <c r="J1714" s="274">
        <f t="shared" si="634"/>
        <v>47354</v>
      </c>
      <c r="K1714" s="274">
        <f t="shared" si="634"/>
        <v>-8364</v>
      </c>
      <c r="L1714" s="274">
        <f t="shared" si="634"/>
        <v>38990</v>
      </c>
      <c r="M1714" s="274">
        <f t="shared" si="634"/>
        <v>47330</v>
      </c>
      <c r="N1714" s="274">
        <f t="shared" si="634"/>
        <v>-8375</v>
      </c>
      <c r="O1714" s="274">
        <f t="shared" si="634"/>
        <v>38955</v>
      </c>
    </row>
    <row r="1715" spans="2:15" ht="25.5" customHeight="1" x14ac:dyDescent="0.25">
      <c r="B1715" s="330" t="s">
        <v>1846</v>
      </c>
      <c r="C1715" s="85" t="s">
        <v>158</v>
      </c>
      <c r="D1715" s="20" t="s">
        <v>22</v>
      </c>
      <c r="E1715" s="102" t="s">
        <v>1847</v>
      </c>
      <c r="F1715" s="2"/>
      <c r="G1715" s="274">
        <f>G1716+G1718+G1717</f>
        <v>33594</v>
      </c>
      <c r="H1715" s="274">
        <f>H1716+H1718+H1717</f>
        <v>0</v>
      </c>
      <c r="I1715" s="274">
        <f>I1716+I1718+I1717</f>
        <v>33594</v>
      </c>
      <c r="J1715" s="274">
        <f>J1716+J1718+J1717</f>
        <v>0</v>
      </c>
      <c r="K1715" s="274">
        <f>K1716+K1718+K1717</f>
        <v>0</v>
      </c>
      <c r="L1715" s="274"/>
      <c r="M1715" s="274"/>
      <c r="N1715" s="274"/>
      <c r="O1715" s="274"/>
    </row>
    <row r="1716" spans="2:15" ht="81.75" customHeight="1" x14ac:dyDescent="0.25">
      <c r="B1716" s="206" t="s">
        <v>1848</v>
      </c>
      <c r="C1716" s="85" t="s">
        <v>158</v>
      </c>
      <c r="D1716" s="20" t="s">
        <v>22</v>
      </c>
      <c r="E1716" s="102" t="s">
        <v>1849</v>
      </c>
      <c r="F1716" s="2">
        <v>300</v>
      </c>
      <c r="G1716" s="254">
        <v>106</v>
      </c>
      <c r="H1716" s="254"/>
      <c r="I1716" s="254">
        <f>G1716+H1716</f>
        <v>106</v>
      </c>
      <c r="J1716" s="254">
        <v>0</v>
      </c>
      <c r="K1716" s="254"/>
      <c r="L1716" s="254"/>
      <c r="M1716" s="254"/>
      <c r="N1716" s="254"/>
      <c r="O1716" s="254"/>
    </row>
    <row r="1717" spans="2:15" ht="78.75" x14ac:dyDescent="0.25">
      <c r="B1717" s="206" t="s">
        <v>2258</v>
      </c>
      <c r="C1717" s="85" t="s">
        <v>158</v>
      </c>
      <c r="D1717" s="20" t="s">
        <v>22</v>
      </c>
      <c r="E1717" s="102" t="s">
        <v>1849</v>
      </c>
      <c r="F1717" s="2">
        <v>500</v>
      </c>
      <c r="G1717" s="274">
        <v>33488</v>
      </c>
      <c r="H1717" s="274"/>
      <c r="I1717" s="274">
        <f>G1717+H1717</f>
        <v>33488</v>
      </c>
      <c r="J1717" s="274">
        <v>0</v>
      </c>
      <c r="K1717" s="274"/>
      <c r="L1717" s="274"/>
      <c r="M1717" s="274"/>
      <c r="N1717" s="274"/>
      <c r="O1717" s="274"/>
    </row>
    <row r="1718" spans="2:15" ht="78.75" hidden="1" x14ac:dyDescent="0.25">
      <c r="B1718" s="206" t="s">
        <v>1850</v>
      </c>
      <c r="C1718" s="85" t="s">
        <v>158</v>
      </c>
      <c r="D1718" s="20" t="s">
        <v>22</v>
      </c>
      <c r="E1718" s="102" t="s">
        <v>1849</v>
      </c>
      <c r="F1718" s="2">
        <v>500</v>
      </c>
      <c r="G1718" s="254"/>
      <c r="H1718" s="254"/>
      <c r="I1718" s="254"/>
      <c r="J1718" s="254"/>
      <c r="K1718" s="254"/>
      <c r="L1718" s="254"/>
      <c r="M1718" s="254"/>
      <c r="N1718" s="254"/>
      <c r="O1718" s="254"/>
    </row>
    <row r="1719" spans="2:15" ht="31.5" x14ac:dyDescent="0.25">
      <c r="B1719" s="330" t="s">
        <v>1851</v>
      </c>
      <c r="C1719" s="85" t="s">
        <v>158</v>
      </c>
      <c r="D1719" s="20" t="s">
        <v>22</v>
      </c>
      <c r="E1719" s="102" t="s">
        <v>1852</v>
      </c>
      <c r="F1719" s="2"/>
      <c r="G1719" s="274">
        <f>G1720+G1722+G1721+G1723</f>
        <v>23158</v>
      </c>
      <c r="H1719" s="274">
        <f>H1720+H1722+H1721+H1723</f>
        <v>-5075</v>
      </c>
      <c r="I1719" s="274">
        <f t="shared" ref="I1719:O1719" si="635">I1720+I1722+I1721+I1723</f>
        <v>18083</v>
      </c>
      <c r="J1719" s="274">
        <f t="shared" si="635"/>
        <v>38069</v>
      </c>
      <c r="K1719" s="274">
        <f t="shared" si="635"/>
        <v>-8364</v>
      </c>
      <c r="L1719" s="274">
        <f t="shared" si="635"/>
        <v>29705</v>
      </c>
      <c r="M1719" s="274">
        <f t="shared" si="635"/>
        <v>38045</v>
      </c>
      <c r="N1719" s="274">
        <f t="shared" si="635"/>
        <v>-8375</v>
      </c>
      <c r="O1719" s="274">
        <f t="shared" si="635"/>
        <v>29670</v>
      </c>
    </row>
    <row r="1720" spans="2:15" ht="63" hidden="1" x14ac:dyDescent="0.25">
      <c r="B1720" s="206" t="s">
        <v>1853</v>
      </c>
      <c r="C1720" s="85" t="s">
        <v>158</v>
      </c>
      <c r="D1720" s="20" t="s">
        <v>22</v>
      </c>
      <c r="E1720" s="102" t="s">
        <v>1854</v>
      </c>
      <c r="F1720" s="2">
        <v>300</v>
      </c>
      <c r="G1720" s="254">
        <v>46</v>
      </c>
      <c r="H1720" s="254">
        <v>-46</v>
      </c>
      <c r="I1720" s="254">
        <f>G1720+H1720</f>
        <v>0</v>
      </c>
      <c r="J1720" s="254">
        <v>38069</v>
      </c>
      <c r="K1720" s="254">
        <v>-38069</v>
      </c>
      <c r="L1720" s="254">
        <f>J1720+K1720</f>
        <v>0</v>
      </c>
      <c r="M1720" s="254">
        <v>38045</v>
      </c>
      <c r="N1720" s="254">
        <v>-38045</v>
      </c>
      <c r="O1720" s="254">
        <f>M1720+N1720</f>
        <v>0</v>
      </c>
    </row>
    <row r="1721" spans="2:15" ht="63" hidden="1" x14ac:dyDescent="0.25">
      <c r="B1721" s="206" t="s">
        <v>1855</v>
      </c>
      <c r="C1721" s="85" t="s">
        <v>158</v>
      </c>
      <c r="D1721" s="20" t="s">
        <v>22</v>
      </c>
      <c r="E1721" s="102" t="s">
        <v>1854</v>
      </c>
      <c r="F1721" s="2">
        <v>500</v>
      </c>
      <c r="G1721" s="274">
        <v>23112</v>
      </c>
      <c r="H1721" s="274">
        <v>-23112</v>
      </c>
      <c r="I1721" s="274">
        <f>G1721+H1721</f>
        <v>0</v>
      </c>
      <c r="J1721" s="274">
        <v>0</v>
      </c>
      <c r="K1721" s="274"/>
      <c r="L1721" s="274">
        <f>J1721+K1721</f>
        <v>0</v>
      </c>
      <c r="M1721" s="274">
        <v>0</v>
      </c>
      <c r="N1721" s="274"/>
      <c r="O1721" s="274">
        <f>M1721+N1721</f>
        <v>0</v>
      </c>
    </row>
    <row r="1722" spans="2:15" ht="47.25" x14ac:dyDescent="0.25">
      <c r="B1722" s="206" t="s">
        <v>2172</v>
      </c>
      <c r="C1722" s="85" t="s">
        <v>158</v>
      </c>
      <c r="D1722" s="20" t="s">
        <v>22</v>
      </c>
      <c r="E1722" s="102" t="s">
        <v>1854</v>
      </c>
      <c r="F1722" s="2">
        <v>300</v>
      </c>
      <c r="G1722" s="274"/>
      <c r="H1722" s="274">
        <v>10575</v>
      </c>
      <c r="I1722" s="274">
        <f>G1722+H1722</f>
        <v>10575</v>
      </c>
      <c r="J1722" s="274"/>
      <c r="K1722" s="274">
        <v>17367</v>
      </c>
      <c r="L1722" s="274">
        <f>J1722+K1722</f>
        <v>17367</v>
      </c>
      <c r="M1722" s="274"/>
      <c r="N1722" s="274">
        <v>17340</v>
      </c>
      <c r="O1722" s="274">
        <f>M1722+N1722</f>
        <v>17340</v>
      </c>
    </row>
    <row r="1723" spans="2:15" ht="66.75" customHeight="1" x14ac:dyDescent="0.25">
      <c r="B1723" s="206" t="s">
        <v>2259</v>
      </c>
      <c r="C1723" s="85" t="s">
        <v>158</v>
      </c>
      <c r="D1723" s="20" t="s">
        <v>22</v>
      </c>
      <c r="E1723" s="102" t="s">
        <v>2173</v>
      </c>
      <c r="F1723" s="2">
        <v>300</v>
      </c>
      <c r="G1723" s="274"/>
      <c r="H1723" s="274">
        <v>7508</v>
      </c>
      <c r="I1723" s="274">
        <f>G1723+H1723</f>
        <v>7508</v>
      </c>
      <c r="J1723" s="274"/>
      <c r="K1723" s="274">
        <v>12338</v>
      </c>
      <c r="L1723" s="274">
        <f>J1723+K1723</f>
        <v>12338</v>
      </c>
      <c r="M1723" s="274"/>
      <c r="N1723" s="274">
        <v>12330</v>
      </c>
      <c r="O1723" s="274">
        <f>M1723+N1723</f>
        <v>12330</v>
      </c>
    </row>
    <row r="1724" spans="2:15" ht="20.25" customHeight="1" x14ac:dyDescent="0.25">
      <c r="B1724" s="206" t="s">
        <v>1856</v>
      </c>
      <c r="C1724" s="85" t="s">
        <v>158</v>
      </c>
      <c r="D1724" s="20" t="s">
        <v>22</v>
      </c>
      <c r="E1724" s="102" t="s">
        <v>1857</v>
      </c>
      <c r="F1724" s="123"/>
      <c r="G1724" s="274">
        <f>G1728+G1727+G1725+G1726+G1729</f>
        <v>75512</v>
      </c>
      <c r="H1724" s="274">
        <f>H1728+H1727+H1725+H1726+H1729</f>
        <v>0</v>
      </c>
      <c r="I1724" s="274">
        <f t="shared" ref="I1724:O1724" si="636">I1728+I1727+I1725+I1726+I1729</f>
        <v>75512</v>
      </c>
      <c r="J1724" s="274">
        <f t="shared" si="636"/>
        <v>9285</v>
      </c>
      <c r="K1724" s="274">
        <f t="shared" si="636"/>
        <v>0</v>
      </c>
      <c r="L1724" s="274">
        <f t="shared" si="636"/>
        <v>9285</v>
      </c>
      <c r="M1724" s="274">
        <f t="shared" si="636"/>
        <v>9285</v>
      </c>
      <c r="N1724" s="274">
        <f t="shared" si="636"/>
        <v>0</v>
      </c>
      <c r="O1724" s="274">
        <f t="shared" si="636"/>
        <v>9285</v>
      </c>
    </row>
    <row r="1725" spans="2:15" ht="31.5" x14ac:dyDescent="0.25">
      <c r="B1725" s="330" t="s">
        <v>1858</v>
      </c>
      <c r="C1725" s="85" t="s">
        <v>158</v>
      </c>
      <c r="D1725" s="20" t="s">
        <v>22</v>
      </c>
      <c r="E1725" s="102" t="s">
        <v>1859</v>
      </c>
      <c r="F1725" s="2">
        <v>300</v>
      </c>
      <c r="G1725" s="254">
        <v>300</v>
      </c>
      <c r="H1725" s="254"/>
      <c r="I1725" s="254">
        <f>G1725+H1725</f>
        <v>300</v>
      </c>
      <c r="J1725" s="254">
        <v>300</v>
      </c>
      <c r="K1725" s="254"/>
      <c r="L1725" s="254">
        <f>J1725+K1725</f>
        <v>300</v>
      </c>
      <c r="M1725" s="254">
        <v>300</v>
      </c>
      <c r="N1725" s="254"/>
      <c r="O1725" s="254">
        <f>M1725+N1725</f>
        <v>300</v>
      </c>
    </row>
    <row r="1726" spans="2:15" ht="31.5" hidden="1" x14ac:dyDescent="0.25">
      <c r="B1726" s="330" t="s">
        <v>1860</v>
      </c>
      <c r="C1726" s="85" t="s">
        <v>158</v>
      </c>
      <c r="D1726" s="20" t="s">
        <v>22</v>
      </c>
      <c r="E1726" s="102" t="s">
        <v>1861</v>
      </c>
      <c r="F1726" s="2">
        <v>500</v>
      </c>
      <c r="G1726" s="254"/>
      <c r="H1726" s="254"/>
      <c r="I1726" s="254">
        <f>G1726+H1726</f>
        <v>0</v>
      </c>
      <c r="J1726" s="254"/>
      <c r="K1726" s="254"/>
      <c r="L1726" s="254">
        <f>J1726+K1726</f>
        <v>0</v>
      </c>
      <c r="M1726" s="254"/>
      <c r="N1726" s="254"/>
      <c r="O1726" s="254">
        <f>M1726+N1726</f>
        <v>0</v>
      </c>
    </row>
    <row r="1727" spans="2:15" ht="47.25" hidden="1" x14ac:dyDescent="0.25">
      <c r="B1727" s="330" t="s">
        <v>1862</v>
      </c>
      <c r="C1727" s="85" t="s">
        <v>158</v>
      </c>
      <c r="D1727" s="20" t="s">
        <v>22</v>
      </c>
      <c r="E1727" s="20" t="s">
        <v>1863</v>
      </c>
      <c r="F1727" s="2">
        <v>300</v>
      </c>
      <c r="G1727" s="254"/>
      <c r="H1727" s="254"/>
      <c r="I1727" s="254">
        <f>G1727+H1727</f>
        <v>0</v>
      </c>
      <c r="J1727" s="254"/>
      <c r="K1727" s="254"/>
      <c r="L1727" s="254">
        <f>J1727+K1727</f>
        <v>0</v>
      </c>
      <c r="M1727" s="254"/>
      <c r="N1727" s="254"/>
      <c r="O1727" s="254">
        <f>M1727+N1727</f>
        <v>0</v>
      </c>
    </row>
    <row r="1728" spans="2:15" ht="31.5" hidden="1" x14ac:dyDescent="0.25">
      <c r="B1728" s="330" t="s">
        <v>1864</v>
      </c>
      <c r="C1728" s="85" t="s">
        <v>158</v>
      </c>
      <c r="D1728" s="20" t="s">
        <v>22</v>
      </c>
      <c r="E1728" s="20" t="s">
        <v>1863</v>
      </c>
      <c r="F1728" s="2">
        <v>500</v>
      </c>
      <c r="G1728" s="254">
        <v>75212</v>
      </c>
      <c r="H1728" s="254">
        <v>-75212</v>
      </c>
      <c r="I1728" s="254">
        <f>G1728+H1728</f>
        <v>0</v>
      </c>
      <c r="J1728" s="254">
        <v>8985</v>
      </c>
      <c r="K1728" s="254">
        <v>-8985</v>
      </c>
      <c r="L1728" s="254">
        <f>J1728+K1728</f>
        <v>0</v>
      </c>
      <c r="M1728" s="254">
        <v>8985</v>
      </c>
      <c r="N1728" s="254">
        <v>-8985</v>
      </c>
      <c r="O1728" s="254">
        <f>M1728+N1728</f>
        <v>0</v>
      </c>
    </row>
    <row r="1729" spans="2:15" ht="31.5" x14ac:dyDescent="0.25">
      <c r="B1729" s="330" t="s">
        <v>2175</v>
      </c>
      <c r="C1729" s="85" t="s">
        <v>158</v>
      </c>
      <c r="D1729" s="20" t="s">
        <v>22</v>
      </c>
      <c r="E1729" s="117" t="s">
        <v>2174</v>
      </c>
      <c r="F1729" s="2">
        <v>500</v>
      </c>
      <c r="G1729" s="254"/>
      <c r="H1729" s="254">
        <v>75212</v>
      </c>
      <c r="I1729" s="254">
        <f>G1729+H1729</f>
        <v>75212</v>
      </c>
      <c r="J1729" s="254"/>
      <c r="K1729" s="254">
        <v>8985</v>
      </c>
      <c r="L1729" s="254">
        <f>J1729+K1729</f>
        <v>8985</v>
      </c>
      <c r="M1729" s="254"/>
      <c r="N1729" s="254">
        <v>8985</v>
      </c>
      <c r="O1729" s="254">
        <f>M1729+N1729</f>
        <v>8985</v>
      </c>
    </row>
    <row r="1730" spans="2:15" ht="31.5" x14ac:dyDescent="0.25">
      <c r="B1730" s="330" t="s">
        <v>1865</v>
      </c>
      <c r="C1730" s="85" t="s">
        <v>158</v>
      </c>
      <c r="D1730" s="20" t="s">
        <v>22</v>
      </c>
      <c r="E1730" s="102" t="s">
        <v>1866</v>
      </c>
      <c r="F1730" s="2"/>
      <c r="G1730" s="274">
        <f>G1731+G1732</f>
        <v>1969</v>
      </c>
      <c r="H1730" s="274">
        <f>H1731+H1732</f>
        <v>0</v>
      </c>
      <c r="I1730" s="274">
        <f>I1731+I1732</f>
        <v>1969</v>
      </c>
      <c r="J1730" s="274">
        <f>J1731+J1732</f>
        <v>0</v>
      </c>
      <c r="K1730" s="274">
        <f>K1731+K1732</f>
        <v>0</v>
      </c>
      <c r="L1730" s="274"/>
      <c r="M1730" s="274"/>
      <c r="N1730" s="274"/>
      <c r="O1730" s="274"/>
    </row>
    <row r="1731" spans="2:15" ht="31.5" hidden="1" x14ac:dyDescent="0.25">
      <c r="B1731" s="206" t="s">
        <v>1867</v>
      </c>
      <c r="C1731" s="85" t="s">
        <v>158</v>
      </c>
      <c r="D1731" s="20" t="s">
        <v>22</v>
      </c>
      <c r="E1731" s="102" t="s">
        <v>1868</v>
      </c>
      <c r="F1731" s="2">
        <v>300</v>
      </c>
      <c r="G1731" s="254"/>
      <c r="H1731" s="254"/>
      <c r="I1731" s="254"/>
      <c r="J1731" s="254"/>
      <c r="K1731" s="254"/>
      <c r="L1731" s="254"/>
      <c r="M1731" s="254"/>
      <c r="N1731" s="254"/>
      <c r="O1731" s="254"/>
    </row>
    <row r="1732" spans="2:15" ht="31.5" x14ac:dyDescent="0.25">
      <c r="B1732" s="206" t="s">
        <v>1869</v>
      </c>
      <c r="C1732" s="85" t="s">
        <v>158</v>
      </c>
      <c r="D1732" s="20" t="s">
        <v>22</v>
      </c>
      <c r="E1732" s="102" t="s">
        <v>1868</v>
      </c>
      <c r="F1732" s="2">
        <v>500</v>
      </c>
      <c r="G1732" s="254">
        <v>1969</v>
      </c>
      <c r="H1732" s="254"/>
      <c r="I1732" s="254">
        <f>G1732+H1732</f>
        <v>1969</v>
      </c>
      <c r="J1732" s="254">
        <v>0</v>
      </c>
      <c r="K1732" s="254"/>
      <c r="L1732" s="254"/>
      <c r="M1732" s="254"/>
      <c r="N1732" s="254"/>
      <c r="O1732" s="254"/>
    </row>
    <row r="1733" spans="2:15" ht="36" customHeight="1" x14ac:dyDescent="0.25">
      <c r="B1733" s="189" t="s">
        <v>666</v>
      </c>
      <c r="C1733" s="85" t="s">
        <v>158</v>
      </c>
      <c r="D1733" s="20" t="s">
        <v>22</v>
      </c>
      <c r="E1733" s="106">
        <v>10</v>
      </c>
      <c r="F1733" s="28"/>
      <c r="G1733" s="274">
        <f t="shared" ref="G1733:O1735" si="637">G1734</f>
        <v>585</v>
      </c>
      <c r="H1733" s="274">
        <f t="shared" si="637"/>
        <v>0</v>
      </c>
      <c r="I1733" s="274">
        <f t="shared" si="637"/>
        <v>585</v>
      </c>
      <c r="J1733" s="274">
        <f t="shared" si="637"/>
        <v>585</v>
      </c>
      <c r="K1733" s="274">
        <f t="shared" si="637"/>
        <v>0</v>
      </c>
      <c r="L1733" s="274">
        <f t="shared" si="637"/>
        <v>585</v>
      </c>
      <c r="M1733" s="274">
        <f t="shared" si="637"/>
        <v>585</v>
      </c>
      <c r="N1733" s="274">
        <f t="shared" si="637"/>
        <v>0</v>
      </c>
      <c r="O1733" s="274">
        <f t="shared" si="637"/>
        <v>585</v>
      </c>
    </row>
    <row r="1734" spans="2:15" ht="21" customHeight="1" x14ac:dyDescent="0.25">
      <c r="B1734" s="189" t="s">
        <v>667</v>
      </c>
      <c r="C1734" s="85" t="s">
        <v>158</v>
      </c>
      <c r="D1734" s="20" t="s">
        <v>22</v>
      </c>
      <c r="E1734" s="107" t="s">
        <v>668</v>
      </c>
      <c r="F1734" s="2"/>
      <c r="G1734" s="274">
        <f t="shared" si="637"/>
        <v>585</v>
      </c>
      <c r="H1734" s="274">
        <f t="shared" si="637"/>
        <v>0</v>
      </c>
      <c r="I1734" s="274">
        <f t="shared" si="637"/>
        <v>585</v>
      </c>
      <c r="J1734" s="274">
        <f t="shared" si="637"/>
        <v>585</v>
      </c>
      <c r="K1734" s="274">
        <f t="shared" si="637"/>
        <v>0</v>
      </c>
      <c r="L1734" s="274">
        <f t="shared" si="637"/>
        <v>585</v>
      </c>
      <c r="M1734" s="274">
        <f t="shared" si="637"/>
        <v>585</v>
      </c>
      <c r="N1734" s="274">
        <f t="shared" si="637"/>
        <v>0</v>
      </c>
      <c r="O1734" s="274">
        <f t="shared" si="637"/>
        <v>585</v>
      </c>
    </row>
    <row r="1735" spans="2:15" ht="46.5" customHeight="1" x14ac:dyDescent="0.25">
      <c r="B1735" s="189" t="s">
        <v>669</v>
      </c>
      <c r="C1735" s="85" t="s">
        <v>158</v>
      </c>
      <c r="D1735" s="20" t="s">
        <v>22</v>
      </c>
      <c r="E1735" s="107" t="s">
        <v>670</v>
      </c>
      <c r="F1735" s="28"/>
      <c r="G1735" s="274">
        <f t="shared" si="637"/>
        <v>585</v>
      </c>
      <c r="H1735" s="274">
        <f t="shared" si="637"/>
        <v>0</v>
      </c>
      <c r="I1735" s="274">
        <f t="shared" si="637"/>
        <v>585</v>
      </c>
      <c r="J1735" s="274">
        <f t="shared" si="637"/>
        <v>585</v>
      </c>
      <c r="K1735" s="274">
        <f t="shared" si="637"/>
        <v>0</v>
      </c>
      <c r="L1735" s="274">
        <f t="shared" si="637"/>
        <v>585</v>
      </c>
      <c r="M1735" s="274">
        <f t="shared" si="637"/>
        <v>585</v>
      </c>
      <c r="N1735" s="274">
        <f t="shared" si="637"/>
        <v>0</v>
      </c>
      <c r="O1735" s="274">
        <f t="shared" si="637"/>
        <v>585</v>
      </c>
    </row>
    <row r="1736" spans="2:15" ht="31.5" x14ac:dyDescent="0.25">
      <c r="B1736" s="189" t="s">
        <v>671</v>
      </c>
      <c r="C1736" s="85" t="s">
        <v>158</v>
      </c>
      <c r="D1736" s="20" t="s">
        <v>22</v>
      </c>
      <c r="E1736" s="107" t="s">
        <v>672</v>
      </c>
      <c r="F1736" s="2">
        <v>500</v>
      </c>
      <c r="G1736" s="254">
        <v>585</v>
      </c>
      <c r="H1736" s="254"/>
      <c r="I1736" s="254">
        <f>G1736+H1736</f>
        <v>585</v>
      </c>
      <c r="J1736" s="254">
        <v>585</v>
      </c>
      <c r="K1736" s="254"/>
      <c r="L1736" s="254">
        <f>J1736+K1736</f>
        <v>585</v>
      </c>
      <c r="M1736" s="254">
        <v>585</v>
      </c>
      <c r="N1736" s="254"/>
      <c r="O1736" s="254">
        <f>M1736+N1736</f>
        <v>585</v>
      </c>
    </row>
    <row r="1737" spans="2:15" ht="39" customHeight="1" x14ac:dyDescent="0.25">
      <c r="B1737" s="189" t="s">
        <v>329</v>
      </c>
      <c r="C1737" s="85" t="s">
        <v>158</v>
      </c>
      <c r="D1737" s="20" t="s">
        <v>22</v>
      </c>
      <c r="E1737" s="117" t="s">
        <v>1870</v>
      </c>
      <c r="F1737" s="2"/>
      <c r="G1737" s="254">
        <f t="shared" ref="G1737:O1737" si="638">G1741+G1738</f>
        <v>37132</v>
      </c>
      <c r="H1737" s="254">
        <f t="shared" si="638"/>
        <v>0</v>
      </c>
      <c r="I1737" s="254">
        <f t="shared" si="638"/>
        <v>37132</v>
      </c>
      <c r="J1737" s="254">
        <f t="shared" si="638"/>
        <v>59257</v>
      </c>
      <c r="K1737" s="254">
        <f t="shared" si="638"/>
        <v>0</v>
      </c>
      <c r="L1737" s="254">
        <f t="shared" si="638"/>
        <v>59257</v>
      </c>
      <c r="M1737" s="254">
        <f t="shared" si="638"/>
        <v>67835</v>
      </c>
      <c r="N1737" s="254">
        <f t="shared" si="638"/>
        <v>0</v>
      </c>
      <c r="O1737" s="254">
        <f t="shared" si="638"/>
        <v>67835</v>
      </c>
    </row>
    <row r="1738" spans="2:15" ht="31.5" x14ac:dyDescent="0.25">
      <c r="B1738" s="206" t="s">
        <v>379</v>
      </c>
      <c r="C1738" s="85" t="s">
        <v>158</v>
      </c>
      <c r="D1738" s="20" t="s">
        <v>22</v>
      </c>
      <c r="E1738" s="117" t="s">
        <v>1871</v>
      </c>
      <c r="F1738" s="2"/>
      <c r="G1738" s="254">
        <f t="shared" ref="G1738:O1739" si="639">G1739</f>
        <v>559</v>
      </c>
      <c r="H1738" s="254">
        <f t="shared" si="639"/>
        <v>0</v>
      </c>
      <c r="I1738" s="254">
        <f t="shared" si="639"/>
        <v>559</v>
      </c>
      <c r="J1738" s="254">
        <f t="shared" si="639"/>
        <v>592</v>
      </c>
      <c r="K1738" s="254">
        <f t="shared" si="639"/>
        <v>0</v>
      </c>
      <c r="L1738" s="254">
        <f t="shared" si="639"/>
        <v>592</v>
      </c>
      <c r="M1738" s="254">
        <f t="shared" si="639"/>
        <v>616</v>
      </c>
      <c r="N1738" s="254">
        <f t="shared" si="639"/>
        <v>0</v>
      </c>
      <c r="O1738" s="254">
        <f t="shared" si="639"/>
        <v>616</v>
      </c>
    </row>
    <row r="1739" spans="2:15" ht="39.75" customHeight="1" x14ac:dyDescent="0.25">
      <c r="B1739" s="206" t="s">
        <v>412</v>
      </c>
      <c r="C1739" s="85" t="s">
        <v>158</v>
      </c>
      <c r="D1739" s="20" t="s">
        <v>22</v>
      </c>
      <c r="E1739" s="117" t="s">
        <v>413</v>
      </c>
      <c r="F1739" s="2"/>
      <c r="G1739" s="254">
        <f t="shared" si="639"/>
        <v>559</v>
      </c>
      <c r="H1739" s="254">
        <f t="shared" si="639"/>
        <v>0</v>
      </c>
      <c r="I1739" s="254">
        <f t="shared" si="639"/>
        <v>559</v>
      </c>
      <c r="J1739" s="254">
        <f t="shared" si="639"/>
        <v>592</v>
      </c>
      <c r="K1739" s="254">
        <f t="shared" si="639"/>
        <v>0</v>
      </c>
      <c r="L1739" s="254">
        <f t="shared" si="639"/>
        <v>592</v>
      </c>
      <c r="M1739" s="254">
        <f t="shared" si="639"/>
        <v>616</v>
      </c>
      <c r="N1739" s="254">
        <f t="shared" si="639"/>
        <v>0</v>
      </c>
      <c r="O1739" s="254">
        <f t="shared" si="639"/>
        <v>616</v>
      </c>
    </row>
    <row r="1740" spans="2:15" ht="52.5" customHeight="1" x14ac:dyDescent="0.25">
      <c r="B1740" s="324" t="s">
        <v>414</v>
      </c>
      <c r="C1740" s="85" t="s">
        <v>158</v>
      </c>
      <c r="D1740" s="20" t="s">
        <v>22</v>
      </c>
      <c r="E1740" s="117" t="s">
        <v>415</v>
      </c>
      <c r="F1740" s="2">
        <v>300</v>
      </c>
      <c r="G1740" s="254">
        <v>559</v>
      </c>
      <c r="H1740" s="254"/>
      <c r="I1740" s="254">
        <f>G1740+H1740</f>
        <v>559</v>
      </c>
      <c r="J1740" s="254">
        <v>592</v>
      </c>
      <c r="K1740" s="254"/>
      <c r="L1740" s="254">
        <f>J1740+K1740</f>
        <v>592</v>
      </c>
      <c r="M1740" s="254">
        <v>616</v>
      </c>
      <c r="N1740" s="254"/>
      <c r="O1740" s="254">
        <f>M1740+N1740</f>
        <v>616</v>
      </c>
    </row>
    <row r="1741" spans="2:15" ht="22.5" customHeight="1" x14ac:dyDescent="0.25">
      <c r="B1741" s="189" t="s">
        <v>476</v>
      </c>
      <c r="C1741" s="85" t="s">
        <v>158</v>
      </c>
      <c r="D1741" s="20" t="s">
        <v>22</v>
      </c>
      <c r="E1741" s="117" t="s">
        <v>1872</v>
      </c>
      <c r="F1741" s="2"/>
      <c r="G1741" s="254">
        <f t="shared" ref="G1741:O1741" si="640">G1742</f>
        <v>36573</v>
      </c>
      <c r="H1741" s="254">
        <f t="shared" si="640"/>
        <v>0</v>
      </c>
      <c r="I1741" s="254">
        <f t="shared" si="640"/>
        <v>36573</v>
      </c>
      <c r="J1741" s="254">
        <f t="shared" si="640"/>
        <v>58665</v>
      </c>
      <c r="K1741" s="254">
        <f t="shared" si="640"/>
        <v>0</v>
      </c>
      <c r="L1741" s="254">
        <f t="shared" si="640"/>
        <v>58665</v>
      </c>
      <c r="M1741" s="254">
        <f t="shared" si="640"/>
        <v>67219</v>
      </c>
      <c r="N1741" s="254">
        <f t="shared" si="640"/>
        <v>0</v>
      </c>
      <c r="O1741" s="254">
        <f t="shared" si="640"/>
        <v>67219</v>
      </c>
    </row>
    <row r="1742" spans="2:15" ht="40.5" customHeight="1" x14ac:dyDescent="0.25">
      <c r="B1742" s="189" t="s">
        <v>2134</v>
      </c>
      <c r="C1742" s="85" t="s">
        <v>158</v>
      </c>
      <c r="D1742" s="20" t="s">
        <v>22</v>
      </c>
      <c r="E1742" s="117" t="s">
        <v>1873</v>
      </c>
      <c r="F1742" s="2"/>
      <c r="G1742" s="254">
        <f t="shared" ref="G1742:O1742" si="641">G1744+G1743</f>
        <v>36573</v>
      </c>
      <c r="H1742" s="254">
        <f t="shared" si="641"/>
        <v>0</v>
      </c>
      <c r="I1742" s="254">
        <f t="shared" si="641"/>
        <v>36573</v>
      </c>
      <c r="J1742" s="254">
        <f t="shared" si="641"/>
        <v>58665</v>
      </c>
      <c r="K1742" s="254">
        <f t="shared" si="641"/>
        <v>0</v>
      </c>
      <c r="L1742" s="254">
        <f t="shared" si="641"/>
        <v>58665</v>
      </c>
      <c r="M1742" s="254">
        <f t="shared" si="641"/>
        <v>67219</v>
      </c>
      <c r="N1742" s="254">
        <f t="shared" si="641"/>
        <v>0</v>
      </c>
      <c r="O1742" s="254">
        <f t="shared" si="641"/>
        <v>67219</v>
      </c>
    </row>
    <row r="1743" spans="2:15" ht="51.75" hidden="1" customHeight="1" x14ac:dyDescent="0.25">
      <c r="B1743" s="189" t="s">
        <v>1874</v>
      </c>
      <c r="C1743" s="85" t="s">
        <v>158</v>
      </c>
      <c r="D1743" s="20" t="s">
        <v>22</v>
      </c>
      <c r="E1743" s="117" t="s">
        <v>914</v>
      </c>
      <c r="F1743" s="2">
        <v>300</v>
      </c>
      <c r="G1743" s="254"/>
      <c r="H1743" s="254"/>
      <c r="I1743" s="254"/>
      <c r="J1743" s="254"/>
      <c r="K1743" s="254"/>
      <c r="L1743" s="254"/>
      <c r="M1743" s="254"/>
      <c r="N1743" s="254"/>
      <c r="O1743" s="254"/>
    </row>
    <row r="1744" spans="2:15" ht="31.5" x14ac:dyDescent="0.25">
      <c r="B1744" s="189" t="s">
        <v>2070</v>
      </c>
      <c r="C1744" s="85" t="s">
        <v>158</v>
      </c>
      <c r="D1744" s="20" t="s">
        <v>22</v>
      </c>
      <c r="E1744" s="117" t="s">
        <v>2068</v>
      </c>
      <c r="F1744" s="2">
        <v>300</v>
      </c>
      <c r="G1744" s="254">
        <v>36573</v>
      </c>
      <c r="H1744" s="254"/>
      <c r="I1744" s="254">
        <f>G1744+H1744</f>
        <v>36573</v>
      </c>
      <c r="J1744" s="254">
        <v>58665</v>
      </c>
      <c r="K1744" s="254"/>
      <c r="L1744" s="254">
        <f>J1744+K1744</f>
        <v>58665</v>
      </c>
      <c r="M1744" s="254">
        <v>67219</v>
      </c>
      <c r="N1744" s="254"/>
      <c r="O1744" s="254">
        <f>M1744+N1744</f>
        <v>67219</v>
      </c>
    </row>
    <row r="1745" spans="2:15" ht="39" customHeight="1" x14ac:dyDescent="0.25">
      <c r="B1745" s="189" t="s">
        <v>284</v>
      </c>
      <c r="C1745" s="85" t="s">
        <v>158</v>
      </c>
      <c r="D1745" s="20" t="s">
        <v>22</v>
      </c>
      <c r="E1745" s="101">
        <v>13</v>
      </c>
      <c r="F1745" s="2"/>
      <c r="G1745" s="264">
        <f t="shared" ref="G1745:O1745" si="642">G1748+G1749</f>
        <v>247974</v>
      </c>
      <c r="H1745" s="264">
        <f t="shared" si="642"/>
        <v>0</v>
      </c>
      <c r="I1745" s="264">
        <f t="shared" si="642"/>
        <v>247974</v>
      </c>
      <c r="J1745" s="264">
        <f t="shared" si="642"/>
        <v>267853</v>
      </c>
      <c r="K1745" s="264">
        <f t="shared" si="642"/>
        <v>0</v>
      </c>
      <c r="L1745" s="264">
        <f t="shared" si="642"/>
        <v>267853</v>
      </c>
      <c r="M1745" s="264">
        <f t="shared" si="642"/>
        <v>272726</v>
      </c>
      <c r="N1745" s="264">
        <f t="shared" si="642"/>
        <v>0</v>
      </c>
      <c r="O1745" s="264">
        <f t="shared" si="642"/>
        <v>272726</v>
      </c>
    </row>
    <row r="1746" spans="2:15" ht="34.5" customHeight="1" x14ac:dyDescent="0.25">
      <c r="B1746" s="189" t="s">
        <v>285</v>
      </c>
      <c r="C1746" s="85" t="s">
        <v>158</v>
      </c>
      <c r="D1746" s="20" t="s">
        <v>22</v>
      </c>
      <c r="E1746" s="102" t="s">
        <v>1705</v>
      </c>
      <c r="F1746" s="2"/>
      <c r="G1746" s="264">
        <f t="shared" ref="G1746:O1747" si="643">G1747</f>
        <v>247974</v>
      </c>
      <c r="H1746" s="264">
        <f t="shared" si="643"/>
        <v>0</v>
      </c>
      <c r="I1746" s="264">
        <f t="shared" si="643"/>
        <v>247974</v>
      </c>
      <c r="J1746" s="264">
        <f t="shared" si="643"/>
        <v>267853</v>
      </c>
      <c r="K1746" s="264">
        <f t="shared" si="643"/>
        <v>0</v>
      </c>
      <c r="L1746" s="264">
        <f t="shared" si="643"/>
        <v>267853</v>
      </c>
      <c r="M1746" s="264">
        <f t="shared" si="643"/>
        <v>272726</v>
      </c>
      <c r="N1746" s="264">
        <f t="shared" si="643"/>
        <v>0</v>
      </c>
      <c r="O1746" s="264">
        <f t="shared" si="643"/>
        <v>272726</v>
      </c>
    </row>
    <row r="1747" spans="2:15" ht="24" customHeight="1" x14ac:dyDescent="0.25">
      <c r="B1747" s="189" t="s">
        <v>1706</v>
      </c>
      <c r="C1747" s="85" t="s">
        <v>158</v>
      </c>
      <c r="D1747" s="20" t="s">
        <v>22</v>
      </c>
      <c r="E1747" s="102" t="s">
        <v>1707</v>
      </c>
      <c r="F1747" s="2"/>
      <c r="G1747" s="264">
        <f t="shared" si="643"/>
        <v>247974</v>
      </c>
      <c r="H1747" s="264">
        <f t="shared" si="643"/>
        <v>0</v>
      </c>
      <c r="I1747" s="264">
        <f t="shared" si="643"/>
        <v>247974</v>
      </c>
      <c r="J1747" s="264">
        <f t="shared" si="643"/>
        <v>267853</v>
      </c>
      <c r="K1747" s="264">
        <f t="shared" si="643"/>
        <v>0</v>
      </c>
      <c r="L1747" s="264">
        <f t="shared" si="643"/>
        <v>267853</v>
      </c>
      <c r="M1747" s="264">
        <f t="shared" si="643"/>
        <v>272726</v>
      </c>
      <c r="N1747" s="264">
        <f t="shared" si="643"/>
        <v>0</v>
      </c>
      <c r="O1747" s="264">
        <f t="shared" si="643"/>
        <v>272726</v>
      </c>
    </row>
    <row r="1748" spans="2:15" ht="47.25" x14ac:dyDescent="0.25">
      <c r="B1748" s="189" t="s">
        <v>1875</v>
      </c>
      <c r="C1748" s="85" t="s">
        <v>158</v>
      </c>
      <c r="D1748" s="20" t="s">
        <v>22</v>
      </c>
      <c r="E1748" s="102" t="s">
        <v>1709</v>
      </c>
      <c r="F1748" s="2">
        <v>300</v>
      </c>
      <c r="G1748" s="254">
        <v>247974</v>
      </c>
      <c r="H1748" s="254"/>
      <c r="I1748" s="254">
        <f>G1748+H1748</f>
        <v>247974</v>
      </c>
      <c r="J1748" s="254">
        <v>267853</v>
      </c>
      <c r="K1748" s="254"/>
      <c r="L1748" s="254">
        <f>J1748+K1748</f>
        <v>267853</v>
      </c>
      <c r="M1748" s="254">
        <v>272726</v>
      </c>
      <c r="N1748" s="254"/>
      <c r="O1748" s="254">
        <f>M1748+N1748</f>
        <v>272726</v>
      </c>
    </row>
    <row r="1749" spans="2:15" ht="47.25" hidden="1" x14ac:dyDescent="0.25">
      <c r="B1749" s="189" t="s">
        <v>1876</v>
      </c>
      <c r="C1749" s="85" t="s">
        <v>158</v>
      </c>
      <c r="D1749" s="20" t="s">
        <v>22</v>
      </c>
      <c r="E1749" s="102" t="s">
        <v>1709</v>
      </c>
      <c r="F1749" s="2">
        <v>500</v>
      </c>
      <c r="G1749" s="254"/>
      <c r="H1749" s="254"/>
      <c r="I1749" s="254"/>
      <c r="J1749" s="254"/>
      <c r="K1749" s="254"/>
      <c r="L1749" s="254"/>
      <c r="M1749" s="254"/>
      <c r="N1749" s="254"/>
      <c r="O1749" s="254"/>
    </row>
    <row r="1750" spans="2:15" ht="31.5" x14ac:dyDescent="0.25">
      <c r="B1750" s="189" t="s">
        <v>1877</v>
      </c>
      <c r="C1750" s="85" t="s">
        <v>158</v>
      </c>
      <c r="D1750" s="20" t="s">
        <v>22</v>
      </c>
      <c r="E1750" s="101">
        <v>15</v>
      </c>
      <c r="F1750" s="2"/>
      <c r="G1750" s="254">
        <f t="shared" ref="G1750:O1750" si="644">G1751</f>
        <v>56619</v>
      </c>
      <c r="H1750" s="254">
        <f t="shared" si="644"/>
        <v>0</v>
      </c>
      <c r="I1750" s="254">
        <f t="shared" si="644"/>
        <v>56619</v>
      </c>
      <c r="J1750" s="254">
        <f t="shared" si="644"/>
        <v>59818</v>
      </c>
      <c r="K1750" s="254">
        <f t="shared" si="644"/>
        <v>0</v>
      </c>
      <c r="L1750" s="254">
        <f t="shared" si="644"/>
        <v>59818</v>
      </c>
      <c r="M1750" s="254">
        <f t="shared" si="644"/>
        <v>63146</v>
      </c>
      <c r="N1750" s="254">
        <f t="shared" si="644"/>
        <v>0</v>
      </c>
      <c r="O1750" s="254">
        <f t="shared" si="644"/>
        <v>63146</v>
      </c>
    </row>
    <row r="1751" spans="2:15" ht="21" customHeight="1" x14ac:dyDescent="0.25">
      <c r="B1751" s="189" t="s">
        <v>1878</v>
      </c>
      <c r="C1751" s="85" t="s">
        <v>158</v>
      </c>
      <c r="D1751" s="20" t="s">
        <v>22</v>
      </c>
      <c r="E1751" s="102" t="s">
        <v>1146</v>
      </c>
      <c r="F1751" s="2"/>
      <c r="G1751" s="254">
        <f t="shared" ref="G1751:O1751" si="645">G1752+G1754</f>
        <v>56619</v>
      </c>
      <c r="H1751" s="254">
        <f t="shared" si="645"/>
        <v>0</v>
      </c>
      <c r="I1751" s="254">
        <f t="shared" si="645"/>
        <v>56619</v>
      </c>
      <c r="J1751" s="254">
        <f t="shared" si="645"/>
        <v>59818</v>
      </c>
      <c r="K1751" s="254">
        <f t="shared" si="645"/>
        <v>0</v>
      </c>
      <c r="L1751" s="254">
        <f t="shared" si="645"/>
        <v>59818</v>
      </c>
      <c r="M1751" s="254">
        <f t="shared" si="645"/>
        <v>63146</v>
      </c>
      <c r="N1751" s="254">
        <f t="shared" si="645"/>
        <v>0</v>
      </c>
      <c r="O1751" s="254">
        <f t="shared" si="645"/>
        <v>63146</v>
      </c>
    </row>
    <row r="1752" spans="2:15" ht="18" customHeight="1" x14ac:dyDescent="0.25">
      <c r="B1752" s="189" t="s">
        <v>1030</v>
      </c>
      <c r="C1752" s="85" t="s">
        <v>158</v>
      </c>
      <c r="D1752" s="20" t="s">
        <v>22</v>
      </c>
      <c r="E1752" s="102" t="s">
        <v>1149</v>
      </c>
      <c r="F1752" s="2"/>
      <c r="G1752" s="254">
        <f t="shared" ref="G1752:O1752" si="646">G1753</f>
        <v>53114</v>
      </c>
      <c r="H1752" s="254">
        <f t="shared" si="646"/>
        <v>0</v>
      </c>
      <c r="I1752" s="254">
        <f t="shared" si="646"/>
        <v>53114</v>
      </c>
      <c r="J1752" s="254">
        <f t="shared" si="646"/>
        <v>56173</v>
      </c>
      <c r="K1752" s="254">
        <f t="shared" si="646"/>
        <v>0</v>
      </c>
      <c r="L1752" s="254">
        <f t="shared" si="646"/>
        <v>56173</v>
      </c>
      <c r="M1752" s="254">
        <f t="shared" si="646"/>
        <v>59355</v>
      </c>
      <c r="N1752" s="254">
        <f t="shared" si="646"/>
        <v>0</v>
      </c>
      <c r="O1752" s="254">
        <f t="shared" si="646"/>
        <v>59355</v>
      </c>
    </row>
    <row r="1753" spans="2:15" ht="35.25" customHeight="1" x14ac:dyDescent="0.25">
      <c r="B1753" s="189" t="s">
        <v>1103</v>
      </c>
      <c r="C1753" s="85" t="s">
        <v>158</v>
      </c>
      <c r="D1753" s="20" t="s">
        <v>22</v>
      </c>
      <c r="E1753" s="102" t="s">
        <v>1150</v>
      </c>
      <c r="F1753" s="2">
        <v>300</v>
      </c>
      <c r="G1753" s="254">
        <v>53114</v>
      </c>
      <c r="H1753" s="254"/>
      <c r="I1753" s="254">
        <f>G1753+H1753</f>
        <v>53114</v>
      </c>
      <c r="J1753" s="254">
        <v>56173</v>
      </c>
      <c r="K1753" s="254"/>
      <c r="L1753" s="254">
        <f>J1753+K1753</f>
        <v>56173</v>
      </c>
      <c r="M1753" s="254">
        <v>59355</v>
      </c>
      <c r="N1753" s="254"/>
      <c r="O1753" s="254">
        <f>M1753+N1753</f>
        <v>59355</v>
      </c>
    </row>
    <row r="1754" spans="2:15" ht="19.5" customHeight="1" x14ac:dyDescent="0.25">
      <c r="B1754" s="189" t="s">
        <v>1155</v>
      </c>
      <c r="C1754" s="85" t="s">
        <v>158</v>
      </c>
      <c r="D1754" s="20" t="s">
        <v>22</v>
      </c>
      <c r="E1754" s="102" t="s">
        <v>1156</v>
      </c>
      <c r="F1754" s="2"/>
      <c r="G1754" s="254">
        <f t="shared" ref="G1754:O1754" si="647">G1755</f>
        <v>3505</v>
      </c>
      <c r="H1754" s="254">
        <f t="shared" si="647"/>
        <v>0</v>
      </c>
      <c r="I1754" s="254">
        <f t="shared" si="647"/>
        <v>3505</v>
      </c>
      <c r="J1754" s="254">
        <f t="shared" si="647"/>
        <v>3645</v>
      </c>
      <c r="K1754" s="254">
        <f t="shared" si="647"/>
        <v>0</v>
      </c>
      <c r="L1754" s="254">
        <f t="shared" si="647"/>
        <v>3645</v>
      </c>
      <c r="M1754" s="254">
        <f t="shared" si="647"/>
        <v>3791</v>
      </c>
      <c r="N1754" s="254">
        <f t="shared" si="647"/>
        <v>0</v>
      </c>
      <c r="O1754" s="254">
        <f t="shared" si="647"/>
        <v>3791</v>
      </c>
    </row>
    <row r="1755" spans="2:15" ht="63.75" thickBot="1" x14ac:dyDescent="0.3">
      <c r="B1755" s="206" t="s">
        <v>1105</v>
      </c>
      <c r="C1755" s="20" t="s">
        <v>158</v>
      </c>
      <c r="D1755" s="20" t="s">
        <v>22</v>
      </c>
      <c r="E1755" s="102" t="s">
        <v>1158</v>
      </c>
      <c r="F1755" s="2">
        <v>300</v>
      </c>
      <c r="G1755" s="254">
        <v>3505</v>
      </c>
      <c r="H1755" s="254"/>
      <c r="I1755" s="254">
        <f>G1755+H1755</f>
        <v>3505</v>
      </c>
      <c r="J1755" s="254">
        <v>3645</v>
      </c>
      <c r="K1755" s="254"/>
      <c r="L1755" s="254">
        <f>J1755+K1755</f>
        <v>3645</v>
      </c>
      <c r="M1755" s="254">
        <v>3791</v>
      </c>
      <c r="N1755" s="254"/>
      <c r="O1755" s="254">
        <f>M1755+N1755</f>
        <v>3791</v>
      </c>
    </row>
    <row r="1756" spans="2:15" ht="15.75" hidden="1" x14ac:dyDescent="0.25">
      <c r="B1756" s="189" t="s">
        <v>11</v>
      </c>
      <c r="C1756" s="20" t="s">
        <v>158</v>
      </c>
      <c r="D1756" s="20" t="s">
        <v>22</v>
      </c>
      <c r="E1756" s="146">
        <v>99</v>
      </c>
      <c r="F1756" s="94"/>
      <c r="G1756" s="254"/>
      <c r="H1756" s="254"/>
      <c r="I1756" s="254"/>
      <c r="J1756" s="254"/>
      <c r="K1756" s="254"/>
      <c r="L1756" s="254"/>
      <c r="M1756" s="254"/>
      <c r="N1756" s="254"/>
      <c r="O1756" s="254"/>
    </row>
    <row r="1757" spans="2:15" ht="15.75" hidden="1" x14ac:dyDescent="0.25">
      <c r="B1757" s="189" t="s">
        <v>15</v>
      </c>
      <c r="C1757" s="20" t="s">
        <v>158</v>
      </c>
      <c r="D1757" s="20" t="s">
        <v>22</v>
      </c>
      <c r="E1757" s="147" t="s">
        <v>16</v>
      </c>
      <c r="F1757" s="94"/>
      <c r="G1757" s="254"/>
      <c r="H1757" s="254"/>
      <c r="I1757" s="254"/>
      <c r="J1757" s="254"/>
      <c r="K1757" s="254"/>
      <c r="L1757" s="254"/>
      <c r="M1757" s="254"/>
      <c r="N1757" s="254"/>
      <c r="O1757" s="254"/>
    </row>
    <row r="1758" spans="2:15" ht="32.25" hidden="1" thickBot="1" x14ac:dyDescent="0.3">
      <c r="B1758" s="189" t="s">
        <v>1997</v>
      </c>
      <c r="C1758" s="20" t="s">
        <v>158</v>
      </c>
      <c r="D1758" s="20" t="s">
        <v>22</v>
      </c>
      <c r="E1758" s="147" t="s">
        <v>29</v>
      </c>
      <c r="F1758" s="56" t="s">
        <v>188</v>
      </c>
      <c r="G1758" s="254"/>
      <c r="H1758" s="254"/>
      <c r="I1758" s="254"/>
      <c r="J1758" s="254"/>
      <c r="K1758" s="254"/>
      <c r="L1758" s="254"/>
      <c r="M1758" s="254"/>
      <c r="N1758" s="254"/>
      <c r="O1758" s="254"/>
    </row>
    <row r="1759" spans="2:15" ht="16.5" thickBot="1" x14ac:dyDescent="0.3">
      <c r="B1759" s="284" t="s">
        <v>1879</v>
      </c>
      <c r="C1759" s="12">
        <v>10</v>
      </c>
      <c r="D1759" s="15" t="s">
        <v>208</v>
      </c>
      <c r="E1759" s="14"/>
      <c r="F1759" s="16"/>
      <c r="G1759" s="251">
        <f t="shared" ref="G1759:O1759" si="648">G1760+G1783+G1764</f>
        <v>1584543</v>
      </c>
      <c r="H1759" s="251">
        <f t="shared" si="648"/>
        <v>292660</v>
      </c>
      <c r="I1759" s="251">
        <f t="shared" si="648"/>
        <v>1877203</v>
      </c>
      <c r="J1759" s="251">
        <f t="shared" si="648"/>
        <v>1691429</v>
      </c>
      <c r="K1759" s="251">
        <f t="shared" si="648"/>
        <v>30212</v>
      </c>
      <c r="L1759" s="251">
        <f t="shared" si="648"/>
        <v>1721641</v>
      </c>
      <c r="M1759" s="251">
        <f t="shared" si="648"/>
        <v>1770777</v>
      </c>
      <c r="N1759" s="251">
        <f t="shared" si="648"/>
        <v>-4648</v>
      </c>
      <c r="O1759" s="251">
        <f t="shared" si="648"/>
        <v>1766129</v>
      </c>
    </row>
    <row r="1760" spans="2:15" ht="31.5" x14ac:dyDescent="0.25">
      <c r="B1760" s="206" t="s">
        <v>1199</v>
      </c>
      <c r="C1760" s="42" t="s">
        <v>158</v>
      </c>
      <c r="D1760" s="3" t="s">
        <v>39</v>
      </c>
      <c r="E1760" s="102" t="s">
        <v>13</v>
      </c>
      <c r="F1760" s="4"/>
      <c r="G1760" s="254">
        <f t="shared" ref="G1760:O1762" si="649">G1761</f>
        <v>305600</v>
      </c>
      <c r="H1760" s="254">
        <f t="shared" si="649"/>
        <v>0</v>
      </c>
      <c r="I1760" s="254">
        <f t="shared" si="649"/>
        <v>305600</v>
      </c>
      <c r="J1760" s="254">
        <f t="shared" si="649"/>
        <v>305600</v>
      </c>
      <c r="K1760" s="254">
        <f t="shared" si="649"/>
        <v>0</v>
      </c>
      <c r="L1760" s="254">
        <f t="shared" si="649"/>
        <v>305600</v>
      </c>
      <c r="M1760" s="254">
        <f t="shared" si="649"/>
        <v>305600</v>
      </c>
      <c r="N1760" s="254">
        <f t="shared" si="649"/>
        <v>0</v>
      </c>
      <c r="O1760" s="254">
        <f t="shared" si="649"/>
        <v>305600</v>
      </c>
    </row>
    <row r="1761" spans="2:15" ht="15.75" x14ac:dyDescent="0.25">
      <c r="B1761" s="206" t="s">
        <v>1880</v>
      </c>
      <c r="C1761" s="42" t="s">
        <v>158</v>
      </c>
      <c r="D1761" s="3" t="s">
        <v>39</v>
      </c>
      <c r="E1761" s="102" t="s">
        <v>987</v>
      </c>
      <c r="F1761" s="4"/>
      <c r="G1761" s="254">
        <f t="shared" si="649"/>
        <v>305600</v>
      </c>
      <c r="H1761" s="254">
        <f t="shared" si="649"/>
        <v>0</v>
      </c>
      <c r="I1761" s="254">
        <f t="shared" si="649"/>
        <v>305600</v>
      </c>
      <c r="J1761" s="254">
        <f t="shared" si="649"/>
        <v>305600</v>
      </c>
      <c r="K1761" s="254">
        <f t="shared" si="649"/>
        <v>0</v>
      </c>
      <c r="L1761" s="254">
        <f t="shared" si="649"/>
        <v>305600</v>
      </c>
      <c r="M1761" s="254">
        <f t="shared" si="649"/>
        <v>305600</v>
      </c>
      <c r="N1761" s="254">
        <f t="shared" si="649"/>
        <v>0</v>
      </c>
      <c r="O1761" s="254">
        <f t="shared" si="649"/>
        <v>305600</v>
      </c>
    </row>
    <row r="1762" spans="2:15" ht="31.5" x14ac:dyDescent="0.25">
      <c r="B1762" s="206" t="s">
        <v>992</v>
      </c>
      <c r="C1762" s="42" t="s">
        <v>158</v>
      </c>
      <c r="D1762" s="3" t="s">
        <v>39</v>
      </c>
      <c r="E1762" s="102" t="s">
        <v>993</v>
      </c>
      <c r="F1762" s="4"/>
      <c r="G1762" s="254">
        <f t="shared" si="649"/>
        <v>305600</v>
      </c>
      <c r="H1762" s="254">
        <f t="shared" si="649"/>
        <v>0</v>
      </c>
      <c r="I1762" s="254">
        <f t="shared" si="649"/>
        <v>305600</v>
      </c>
      <c r="J1762" s="254">
        <f t="shared" si="649"/>
        <v>305600</v>
      </c>
      <c r="K1762" s="254">
        <f t="shared" si="649"/>
        <v>0</v>
      </c>
      <c r="L1762" s="254">
        <f t="shared" si="649"/>
        <v>305600</v>
      </c>
      <c r="M1762" s="254">
        <f t="shared" si="649"/>
        <v>305600</v>
      </c>
      <c r="N1762" s="254">
        <f t="shared" si="649"/>
        <v>0</v>
      </c>
      <c r="O1762" s="254">
        <f t="shared" si="649"/>
        <v>305600</v>
      </c>
    </row>
    <row r="1763" spans="2:15" ht="82.5" customHeight="1" x14ac:dyDescent="0.25">
      <c r="B1763" s="206" t="s">
        <v>1881</v>
      </c>
      <c r="C1763" s="42" t="s">
        <v>158</v>
      </c>
      <c r="D1763" s="3" t="s">
        <v>39</v>
      </c>
      <c r="E1763" s="102" t="s">
        <v>1882</v>
      </c>
      <c r="F1763" s="5" t="s">
        <v>47</v>
      </c>
      <c r="G1763" s="254">
        <v>305600</v>
      </c>
      <c r="H1763" s="254"/>
      <c r="I1763" s="254">
        <f>G1763+H1763</f>
        <v>305600</v>
      </c>
      <c r="J1763" s="254">
        <v>305600</v>
      </c>
      <c r="K1763" s="254"/>
      <c r="L1763" s="254">
        <f>J1763+K1763</f>
        <v>305600</v>
      </c>
      <c r="M1763" s="254">
        <v>305600</v>
      </c>
      <c r="N1763" s="254"/>
      <c r="O1763" s="254">
        <f>M1763+N1763</f>
        <v>305600</v>
      </c>
    </row>
    <row r="1764" spans="2:15" ht="31.5" x14ac:dyDescent="0.25">
      <c r="B1764" s="206" t="s">
        <v>1307</v>
      </c>
      <c r="C1764" s="85" t="s">
        <v>158</v>
      </c>
      <c r="D1764" s="20" t="s">
        <v>39</v>
      </c>
      <c r="E1764" s="151">
        <v>4</v>
      </c>
      <c r="F1764" s="10"/>
      <c r="G1764" s="254">
        <f t="shared" ref="G1764:O1764" si="650">G1765</f>
        <v>968578</v>
      </c>
      <c r="H1764" s="254">
        <f t="shared" si="650"/>
        <v>260235</v>
      </c>
      <c r="I1764" s="254">
        <f t="shared" si="650"/>
        <v>1228813</v>
      </c>
      <c r="J1764" s="254">
        <f t="shared" si="650"/>
        <v>1060469</v>
      </c>
      <c r="K1764" s="254">
        <f t="shared" si="650"/>
        <v>0</v>
      </c>
      <c r="L1764" s="254">
        <f t="shared" si="650"/>
        <v>1060469</v>
      </c>
      <c r="M1764" s="254">
        <f t="shared" si="650"/>
        <v>1123549</v>
      </c>
      <c r="N1764" s="254">
        <f t="shared" si="650"/>
        <v>0</v>
      </c>
      <c r="O1764" s="254">
        <f t="shared" si="650"/>
        <v>1123549</v>
      </c>
    </row>
    <row r="1765" spans="2:15" ht="18.75" customHeight="1" x14ac:dyDescent="0.25">
      <c r="B1765" s="206" t="s">
        <v>1097</v>
      </c>
      <c r="C1765" s="85" t="s">
        <v>158</v>
      </c>
      <c r="D1765" s="20" t="s">
        <v>39</v>
      </c>
      <c r="E1765" s="102" t="s">
        <v>1098</v>
      </c>
      <c r="F1765" s="4"/>
      <c r="G1765" s="254">
        <f t="shared" ref="G1765:O1765" si="651">G1766+G1774+G1781</f>
        <v>968578</v>
      </c>
      <c r="H1765" s="254">
        <f t="shared" si="651"/>
        <v>260235</v>
      </c>
      <c r="I1765" s="254">
        <f t="shared" si="651"/>
        <v>1228813</v>
      </c>
      <c r="J1765" s="254">
        <f t="shared" si="651"/>
        <v>1060469</v>
      </c>
      <c r="K1765" s="254">
        <f t="shared" si="651"/>
        <v>0</v>
      </c>
      <c r="L1765" s="254">
        <f t="shared" si="651"/>
        <v>1060469</v>
      </c>
      <c r="M1765" s="254">
        <f t="shared" si="651"/>
        <v>1123549</v>
      </c>
      <c r="N1765" s="254">
        <f t="shared" si="651"/>
        <v>0</v>
      </c>
      <c r="O1765" s="254">
        <f t="shared" si="651"/>
        <v>1123549</v>
      </c>
    </row>
    <row r="1766" spans="2:15" ht="35.25" customHeight="1" x14ac:dyDescent="0.25">
      <c r="B1766" s="206" t="s">
        <v>1827</v>
      </c>
      <c r="C1766" s="85" t="s">
        <v>158</v>
      </c>
      <c r="D1766" s="20" t="s">
        <v>39</v>
      </c>
      <c r="E1766" s="102" t="s">
        <v>1828</v>
      </c>
      <c r="F1766" s="4"/>
      <c r="G1766" s="254">
        <f t="shared" ref="G1766:O1766" si="652">G1770+G1771+G1772+G1773+G1767+G1768+G1769</f>
        <v>562082</v>
      </c>
      <c r="H1766" s="254">
        <f t="shared" si="652"/>
        <v>260235</v>
      </c>
      <c r="I1766" s="254">
        <f t="shared" si="652"/>
        <v>822317</v>
      </c>
      <c r="J1766" s="254">
        <f t="shared" si="652"/>
        <v>616198</v>
      </c>
      <c r="K1766" s="254">
        <f t="shared" si="652"/>
        <v>0</v>
      </c>
      <c r="L1766" s="254">
        <f t="shared" si="652"/>
        <v>616198</v>
      </c>
      <c r="M1766" s="254">
        <f t="shared" si="652"/>
        <v>659650</v>
      </c>
      <c r="N1766" s="254">
        <f t="shared" si="652"/>
        <v>0</v>
      </c>
      <c r="O1766" s="254">
        <f t="shared" si="652"/>
        <v>659650</v>
      </c>
    </row>
    <row r="1767" spans="2:15" ht="49.5" hidden="1" customHeight="1" x14ac:dyDescent="0.25">
      <c r="B1767" s="189" t="s">
        <v>1883</v>
      </c>
      <c r="C1767" s="85" t="s">
        <v>158</v>
      </c>
      <c r="D1767" s="20" t="s">
        <v>39</v>
      </c>
      <c r="E1767" s="102" t="s">
        <v>1884</v>
      </c>
      <c r="F1767" s="4">
        <v>800</v>
      </c>
      <c r="G1767" s="254"/>
      <c r="H1767" s="254"/>
      <c r="I1767" s="254"/>
      <c r="J1767" s="254"/>
      <c r="K1767" s="254"/>
      <c r="L1767" s="254"/>
      <c r="M1767" s="254"/>
      <c r="N1767" s="254"/>
      <c r="O1767" s="254"/>
    </row>
    <row r="1768" spans="2:15" ht="51" hidden="1" customHeight="1" x14ac:dyDescent="0.25">
      <c r="B1768" s="206" t="s">
        <v>1885</v>
      </c>
      <c r="C1768" s="85" t="s">
        <v>158</v>
      </c>
      <c r="D1768" s="20" t="s">
        <v>39</v>
      </c>
      <c r="E1768" s="102" t="s">
        <v>1886</v>
      </c>
      <c r="F1768" s="4">
        <v>800</v>
      </c>
      <c r="G1768" s="254"/>
      <c r="H1768" s="254"/>
      <c r="I1768" s="254"/>
      <c r="J1768" s="254"/>
      <c r="K1768" s="254"/>
      <c r="L1768" s="254"/>
      <c r="M1768" s="254"/>
      <c r="N1768" s="254"/>
      <c r="O1768" s="254"/>
    </row>
    <row r="1769" spans="2:15" ht="61.5" hidden="1" customHeight="1" x14ac:dyDescent="0.25">
      <c r="B1769" s="189" t="s">
        <v>1887</v>
      </c>
      <c r="C1769" s="85" t="s">
        <v>158</v>
      </c>
      <c r="D1769" s="20" t="s">
        <v>39</v>
      </c>
      <c r="E1769" s="102" t="s">
        <v>1888</v>
      </c>
      <c r="F1769" s="4">
        <v>500</v>
      </c>
      <c r="G1769" s="254"/>
      <c r="H1769" s="254"/>
      <c r="I1769" s="254"/>
      <c r="J1769" s="254"/>
      <c r="K1769" s="254"/>
      <c r="L1769" s="254"/>
      <c r="M1769" s="254"/>
      <c r="N1769" s="254"/>
      <c r="O1769" s="254"/>
    </row>
    <row r="1770" spans="2:15" ht="47.25" x14ac:dyDescent="0.25">
      <c r="B1770" s="189" t="s">
        <v>1887</v>
      </c>
      <c r="C1770" s="85" t="s">
        <v>158</v>
      </c>
      <c r="D1770" s="20" t="s">
        <v>39</v>
      </c>
      <c r="E1770" s="102" t="s">
        <v>1889</v>
      </c>
      <c r="F1770" s="4">
        <v>500</v>
      </c>
      <c r="G1770" s="254">
        <v>480377</v>
      </c>
      <c r="H1770" s="254">
        <v>260235</v>
      </c>
      <c r="I1770" s="254">
        <f>G1770+H1770</f>
        <v>740612</v>
      </c>
      <c r="J1770" s="254">
        <v>504292</v>
      </c>
      <c r="K1770" s="254"/>
      <c r="L1770" s="254">
        <f>J1770+K1770</f>
        <v>504292</v>
      </c>
      <c r="M1770" s="254">
        <v>533172</v>
      </c>
      <c r="N1770" s="254"/>
      <c r="O1770" s="254">
        <f>M1770+N1770</f>
        <v>533172</v>
      </c>
    </row>
    <row r="1771" spans="2:15" ht="98.25" customHeight="1" x14ac:dyDescent="0.25">
      <c r="B1771" s="206" t="s">
        <v>1890</v>
      </c>
      <c r="C1771" s="85" t="s">
        <v>158</v>
      </c>
      <c r="D1771" s="20" t="s">
        <v>39</v>
      </c>
      <c r="E1771" s="102" t="s">
        <v>1891</v>
      </c>
      <c r="F1771" s="4">
        <v>300</v>
      </c>
      <c r="G1771" s="254">
        <v>11103</v>
      </c>
      <c r="H1771" s="254"/>
      <c r="I1771" s="254">
        <f>G1771+H1771</f>
        <v>11103</v>
      </c>
      <c r="J1771" s="254">
        <v>11058</v>
      </c>
      <c r="K1771" s="254"/>
      <c r="L1771" s="254">
        <f>J1771+K1771</f>
        <v>11058</v>
      </c>
      <c r="M1771" s="254">
        <v>11471</v>
      </c>
      <c r="N1771" s="254"/>
      <c r="O1771" s="254">
        <f>M1771+N1771</f>
        <v>11471</v>
      </c>
    </row>
    <row r="1772" spans="2:15" ht="47.25" x14ac:dyDescent="0.25">
      <c r="B1772" s="206" t="s">
        <v>1892</v>
      </c>
      <c r="C1772" s="85" t="s">
        <v>158</v>
      </c>
      <c r="D1772" s="20" t="s">
        <v>39</v>
      </c>
      <c r="E1772" s="102" t="s">
        <v>1893</v>
      </c>
      <c r="F1772" s="4">
        <v>500</v>
      </c>
      <c r="G1772" s="254">
        <v>60604</v>
      </c>
      <c r="H1772" s="254"/>
      <c r="I1772" s="254">
        <f>G1772+H1772</f>
        <v>60604</v>
      </c>
      <c r="J1772" s="254">
        <v>90850</v>
      </c>
      <c r="K1772" s="254"/>
      <c r="L1772" s="254">
        <f>J1772+K1772</f>
        <v>90850</v>
      </c>
      <c r="M1772" s="254">
        <v>105009</v>
      </c>
      <c r="N1772" s="254"/>
      <c r="O1772" s="254">
        <f>M1772+N1772</f>
        <v>105009</v>
      </c>
    </row>
    <row r="1773" spans="2:15" ht="52.5" customHeight="1" x14ac:dyDescent="0.25">
      <c r="B1773" s="206" t="s">
        <v>1894</v>
      </c>
      <c r="C1773" s="85" t="s">
        <v>158</v>
      </c>
      <c r="D1773" s="20" t="s">
        <v>39</v>
      </c>
      <c r="E1773" s="102" t="s">
        <v>1895</v>
      </c>
      <c r="F1773" s="4">
        <v>500</v>
      </c>
      <c r="G1773" s="254">
        <v>9998</v>
      </c>
      <c r="H1773" s="254"/>
      <c r="I1773" s="254">
        <f>G1773+H1773</f>
        <v>9998</v>
      </c>
      <c r="J1773" s="254">
        <v>9998</v>
      </c>
      <c r="K1773" s="254"/>
      <c r="L1773" s="254">
        <f>J1773+K1773</f>
        <v>9998</v>
      </c>
      <c r="M1773" s="254">
        <v>9998</v>
      </c>
      <c r="N1773" s="254"/>
      <c r="O1773" s="254">
        <f>M1773+N1773</f>
        <v>9998</v>
      </c>
    </row>
    <row r="1774" spans="2:15" ht="37.5" customHeight="1" x14ac:dyDescent="0.25">
      <c r="B1774" s="206" t="s">
        <v>1896</v>
      </c>
      <c r="C1774" s="85" t="s">
        <v>158</v>
      </c>
      <c r="D1774" s="20" t="s">
        <v>39</v>
      </c>
      <c r="E1774" s="102" t="s">
        <v>1897</v>
      </c>
      <c r="F1774" s="10"/>
      <c r="G1774" s="254">
        <f t="shared" ref="G1774:O1774" si="653">G1776+G1778+G1779+G1777+G1775+G1780</f>
        <v>406013</v>
      </c>
      <c r="H1774" s="254">
        <f t="shared" si="653"/>
        <v>0</v>
      </c>
      <c r="I1774" s="254">
        <f t="shared" si="653"/>
        <v>406013</v>
      </c>
      <c r="J1774" s="254">
        <f t="shared" si="653"/>
        <v>443788</v>
      </c>
      <c r="K1774" s="254">
        <f t="shared" si="653"/>
        <v>0</v>
      </c>
      <c r="L1774" s="254">
        <f t="shared" si="653"/>
        <v>443788</v>
      </c>
      <c r="M1774" s="254">
        <f t="shared" si="653"/>
        <v>463416</v>
      </c>
      <c r="N1774" s="254">
        <f t="shared" si="653"/>
        <v>0</v>
      </c>
      <c r="O1774" s="254">
        <f t="shared" si="653"/>
        <v>463416</v>
      </c>
    </row>
    <row r="1775" spans="2:15" ht="31.5" hidden="1" x14ac:dyDescent="0.25">
      <c r="B1775" s="206" t="s">
        <v>1898</v>
      </c>
      <c r="C1775" s="85" t="s">
        <v>158</v>
      </c>
      <c r="D1775" s="20" t="s">
        <v>39</v>
      </c>
      <c r="E1775" s="102" t="s">
        <v>1899</v>
      </c>
      <c r="F1775" s="4">
        <v>800</v>
      </c>
      <c r="G1775" s="254"/>
      <c r="H1775" s="254"/>
      <c r="I1775" s="254"/>
      <c r="J1775" s="254"/>
      <c r="K1775" s="254"/>
      <c r="L1775" s="254"/>
      <c r="M1775" s="254"/>
      <c r="N1775" s="254"/>
      <c r="O1775" s="254"/>
    </row>
    <row r="1776" spans="2:15" ht="31.5" x14ac:dyDescent="0.25">
      <c r="B1776" s="206" t="s">
        <v>1900</v>
      </c>
      <c r="C1776" s="85" t="s">
        <v>158</v>
      </c>
      <c r="D1776" s="20" t="s">
        <v>39</v>
      </c>
      <c r="E1776" s="102" t="s">
        <v>1901</v>
      </c>
      <c r="F1776" s="4">
        <v>500</v>
      </c>
      <c r="G1776" s="254">
        <v>8393</v>
      </c>
      <c r="H1776" s="254"/>
      <c r="I1776" s="254">
        <f t="shared" ref="I1776:I1782" si="654">G1776+H1776</f>
        <v>8393</v>
      </c>
      <c r="J1776" s="254">
        <v>8324</v>
      </c>
      <c r="K1776" s="254"/>
      <c r="L1776" s="254">
        <f>J1776+K1776</f>
        <v>8324</v>
      </c>
      <c r="M1776" s="254">
        <v>8285</v>
      </c>
      <c r="N1776" s="254"/>
      <c r="O1776" s="254">
        <f>M1776+N1776</f>
        <v>8285</v>
      </c>
    </row>
    <row r="1777" spans="2:15" ht="66.75" customHeight="1" x14ac:dyDescent="0.25">
      <c r="B1777" s="189" t="s">
        <v>1902</v>
      </c>
      <c r="C1777" s="85" t="s">
        <v>158</v>
      </c>
      <c r="D1777" s="20" t="s">
        <v>39</v>
      </c>
      <c r="E1777" s="107" t="s">
        <v>1903</v>
      </c>
      <c r="F1777" s="2">
        <v>500</v>
      </c>
      <c r="G1777" s="254">
        <v>6779</v>
      </c>
      <c r="H1777" s="254"/>
      <c r="I1777" s="254">
        <f t="shared" si="654"/>
        <v>6779</v>
      </c>
      <c r="J1777" s="254">
        <v>4155</v>
      </c>
      <c r="K1777" s="254"/>
      <c r="L1777" s="254">
        <f>J1777+K1777</f>
        <v>4155</v>
      </c>
      <c r="M1777" s="254">
        <v>3970</v>
      </c>
      <c r="N1777" s="254"/>
      <c r="O1777" s="254">
        <f>M1777+N1777</f>
        <v>3970</v>
      </c>
    </row>
    <row r="1778" spans="2:15" ht="51" customHeight="1" x14ac:dyDescent="0.25">
      <c r="B1778" s="206" t="s">
        <v>1904</v>
      </c>
      <c r="C1778" s="85" t="s">
        <v>158</v>
      </c>
      <c r="D1778" s="20" t="s">
        <v>39</v>
      </c>
      <c r="E1778" s="102" t="s">
        <v>1905</v>
      </c>
      <c r="F1778" s="4">
        <v>500</v>
      </c>
      <c r="G1778" s="254">
        <v>120423</v>
      </c>
      <c r="H1778" s="254"/>
      <c r="I1778" s="254">
        <f t="shared" si="654"/>
        <v>120423</v>
      </c>
      <c r="J1778" s="254">
        <v>137588</v>
      </c>
      <c r="K1778" s="254"/>
      <c r="L1778" s="254">
        <f>J1778+K1778</f>
        <v>137588</v>
      </c>
      <c r="M1778" s="254">
        <v>129437</v>
      </c>
      <c r="N1778" s="254"/>
      <c r="O1778" s="254">
        <f>M1778+N1778</f>
        <v>129437</v>
      </c>
    </row>
    <row r="1779" spans="2:15" ht="36" customHeight="1" x14ac:dyDescent="0.25">
      <c r="B1779" s="206" t="s">
        <v>2119</v>
      </c>
      <c r="C1779" s="85" t="s">
        <v>158</v>
      </c>
      <c r="D1779" s="20" t="s">
        <v>39</v>
      </c>
      <c r="E1779" s="102" t="s">
        <v>1906</v>
      </c>
      <c r="F1779" s="4">
        <v>500</v>
      </c>
      <c r="G1779" s="254">
        <v>208211</v>
      </c>
      <c r="H1779" s="254"/>
      <c r="I1779" s="254">
        <f t="shared" si="654"/>
        <v>208211</v>
      </c>
      <c r="J1779" s="254">
        <v>225111</v>
      </c>
      <c r="K1779" s="254"/>
      <c r="L1779" s="254">
        <f>J1779+K1779</f>
        <v>225111</v>
      </c>
      <c r="M1779" s="254">
        <v>247946</v>
      </c>
      <c r="N1779" s="254"/>
      <c r="O1779" s="254">
        <f>M1779+N1779</f>
        <v>247946</v>
      </c>
    </row>
    <row r="1780" spans="2:15" ht="34.5" customHeight="1" x14ac:dyDescent="0.25">
      <c r="B1780" s="206" t="s">
        <v>2104</v>
      </c>
      <c r="C1780" s="85" t="s">
        <v>158</v>
      </c>
      <c r="D1780" s="20" t="s">
        <v>39</v>
      </c>
      <c r="E1780" s="102" t="s">
        <v>2103</v>
      </c>
      <c r="F1780" s="4">
        <v>500</v>
      </c>
      <c r="G1780" s="254">
        <v>62207</v>
      </c>
      <c r="H1780" s="254"/>
      <c r="I1780" s="254">
        <f t="shared" si="654"/>
        <v>62207</v>
      </c>
      <c r="J1780" s="254">
        <v>68610</v>
      </c>
      <c r="K1780" s="254"/>
      <c r="L1780" s="254">
        <f>J1780+K1780</f>
        <v>68610</v>
      </c>
      <c r="M1780" s="254">
        <v>73778</v>
      </c>
      <c r="N1780" s="254"/>
      <c r="O1780" s="254">
        <f>M1780+N1780</f>
        <v>73778</v>
      </c>
    </row>
    <row r="1781" spans="2:15" ht="31.5" x14ac:dyDescent="0.25">
      <c r="B1781" s="206" t="s">
        <v>273</v>
      </c>
      <c r="C1781" s="85" t="s">
        <v>158</v>
      </c>
      <c r="D1781" s="20" t="s">
        <v>39</v>
      </c>
      <c r="E1781" s="102" t="s">
        <v>1907</v>
      </c>
      <c r="F1781" s="10"/>
      <c r="G1781" s="254">
        <f t="shared" ref="G1781:O1781" si="655">G1782</f>
        <v>483</v>
      </c>
      <c r="H1781" s="254">
        <f t="shared" si="655"/>
        <v>0</v>
      </c>
      <c r="I1781" s="254">
        <f t="shared" si="655"/>
        <v>483</v>
      </c>
      <c r="J1781" s="254">
        <f t="shared" si="655"/>
        <v>483</v>
      </c>
      <c r="K1781" s="254">
        <f t="shared" si="655"/>
        <v>0</v>
      </c>
      <c r="L1781" s="254">
        <f t="shared" si="655"/>
        <v>483</v>
      </c>
      <c r="M1781" s="254">
        <f t="shared" si="655"/>
        <v>483</v>
      </c>
      <c r="N1781" s="254">
        <f t="shared" si="655"/>
        <v>0</v>
      </c>
      <c r="O1781" s="254">
        <f t="shared" si="655"/>
        <v>483</v>
      </c>
    </row>
    <row r="1782" spans="2:15" ht="141.75" x14ac:dyDescent="0.25">
      <c r="B1782" s="206" t="s">
        <v>1908</v>
      </c>
      <c r="C1782" s="85" t="s">
        <v>158</v>
      </c>
      <c r="D1782" s="20" t="s">
        <v>39</v>
      </c>
      <c r="E1782" s="102" t="s">
        <v>1909</v>
      </c>
      <c r="F1782" s="4">
        <v>600</v>
      </c>
      <c r="G1782" s="254">
        <v>483</v>
      </c>
      <c r="H1782" s="254"/>
      <c r="I1782" s="254">
        <f t="shared" si="654"/>
        <v>483</v>
      </c>
      <c r="J1782" s="254">
        <v>483</v>
      </c>
      <c r="K1782" s="254"/>
      <c r="L1782" s="254">
        <f>J1782+K1782</f>
        <v>483</v>
      </c>
      <c r="M1782" s="254">
        <v>483</v>
      </c>
      <c r="N1782" s="254"/>
      <c r="O1782" s="254">
        <f>M1782+N1782</f>
        <v>483</v>
      </c>
    </row>
    <row r="1783" spans="2:15" ht="31.5" x14ac:dyDescent="0.25">
      <c r="B1783" s="206" t="s">
        <v>808</v>
      </c>
      <c r="C1783" s="85" t="s">
        <v>158</v>
      </c>
      <c r="D1783" s="20" t="s">
        <v>39</v>
      </c>
      <c r="E1783" s="122" t="s">
        <v>81</v>
      </c>
      <c r="F1783" s="2"/>
      <c r="G1783" s="274">
        <f t="shared" ref="G1783:O1784" si="656">G1784</f>
        <v>310365</v>
      </c>
      <c r="H1783" s="274">
        <f t="shared" si="656"/>
        <v>32425</v>
      </c>
      <c r="I1783" s="274">
        <f t="shared" si="656"/>
        <v>342790</v>
      </c>
      <c r="J1783" s="274">
        <f t="shared" si="656"/>
        <v>325360</v>
      </c>
      <c r="K1783" s="274">
        <f t="shared" si="656"/>
        <v>30212</v>
      </c>
      <c r="L1783" s="274">
        <f t="shared" si="656"/>
        <v>355572</v>
      </c>
      <c r="M1783" s="274">
        <f t="shared" si="656"/>
        <v>341628</v>
      </c>
      <c r="N1783" s="274">
        <f t="shared" si="656"/>
        <v>-4648</v>
      </c>
      <c r="O1783" s="274">
        <f t="shared" si="656"/>
        <v>336980</v>
      </c>
    </row>
    <row r="1784" spans="2:15" ht="31.5" x14ac:dyDescent="0.25">
      <c r="B1784" s="206" t="s">
        <v>892</v>
      </c>
      <c r="C1784" s="85" t="s">
        <v>158</v>
      </c>
      <c r="D1784" s="20" t="s">
        <v>39</v>
      </c>
      <c r="E1784" s="122" t="s">
        <v>879</v>
      </c>
      <c r="F1784" s="2"/>
      <c r="G1784" s="274">
        <f t="shared" si="656"/>
        <v>310365</v>
      </c>
      <c r="H1784" s="274">
        <f t="shared" si="656"/>
        <v>32425</v>
      </c>
      <c r="I1784" s="274">
        <f t="shared" si="656"/>
        <v>342790</v>
      </c>
      <c r="J1784" s="274">
        <f t="shared" si="656"/>
        <v>325360</v>
      </c>
      <c r="K1784" s="274">
        <f t="shared" si="656"/>
        <v>30212</v>
      </c>
      <c r="L1784" s="274">
        <f t="shared" si="656"/>
        <v>355572</v>
      </c>
      <c r="M1784" s="274">
        <f t="shared" si="656"/>
        <v>341628</v>
      </c>
      <c r="N1784" s="274">
        <f t="shared" si="656"/>
        <v>-4648</v>
      </c>
      <c r="O1784" s="274">
        <f t="shared" si="656"/>
        <v>336980</v>
      </c>
    </row>
    <row r="1785" spans="2:15" ht="31.5" x14ac:dyDescent="0.25">
      <c r="B1785" s="206" t="s">
        <v>1910</v>
      </c>
      <c r="C1785" s="85" t="s">
        <v>158</v>
      </c>
      <c r="D1785" s="20" t="s">
        <v>39</v>
      </c>
      <c r="E1785" s="102" t="s">
        <v>1911</v>
      </c>
      <c r="F1785" s="2"/>
      <c r="G1785" s="274">
        <f t="shared" ref="G1785:O1785" si="657">G1786+G1788+G1787</f>
        <v>310365</v>
      </c>
      <c r="H1785" s="274">
        <f t="shared" si="657"/>
        <v>32425</v>
      </c>
      <c r="I1785" s="274">
        <f t="shared" si="657"/>
        <v>342790</v>
      </c>
      <c r="J1785" s="274">
        <f t="shared" si="657"/>
        <v>325360</v>
      </c>
      <c r="K1785" s="274">
        <f t="shared" si="657"/>
        <v>30212</v>
      </c>
      <c r="L1785" s="274">
        <f t="shared" si="657"/>
        <v>355572</v>
      </c>
      <c r="M1785" s="274">
        <f t="shared" si="657"/>
        <v>341628</v>
      </c>
      <c r="N1785" s="274">
        <f t="shared" si="657"/>
        <v>-4648</v>
      </c>
      <c r="O1785" s="274">
        <f t="shared" si="657"/>
        <v>336980</v>
      </c>
    </row>
    <row r="1786" spans="2:15" ht="54" customHeight="1" x14ac:dyDescent="0.25">
      <c r="B1786" s="330" t="s">
        <v>1912</v>
      </c>
      <c r="C1786" s="85" t="s">
        <v>158</v>
      </c>
      <c r="D1786" s="20" t="s">
        <v>39</v>
      </c>
      <c r="E1786" s="102" t="s">
        <v>1913</v>
      </c>
      <c r="F1786" s="2">
        <v>500</v>
      </c>
      <c r="G1786" s="254">
        <v>278787</v>
      </c>
      <c r="H1786" s="254">
        <v>32425</v>
      </c>
      <c r="I1786" s="254">
        <f>G1786+H1786</f>
        <v>311212</v>
      </c>
      <c r="J1786" s="254">
        <v>292448</v>
      </c>
      <c r="K1786" s="254">
        <v>30212</v>
      </c>
      <c r="L1786" s="254">
        <f>J1786+K1786</f>
        <v>322660</v>
      </c>
      <c r="M1786" s="254">
        <v>307400</v>
      </c>
      <c r="N1786" s="254">
        <v>-4648</v>
      </c>
      <c r="O1786" s="254">
        <f>M1786+N1786</f>
        <v>302752</v>
      </c>
    </row>
    <row r="1787" spans="2:15" ht="64.5" hidden="1" customHeight="1" x14ac:dyDescent="0.25">
      <c r="B1787" s="330" t="s">
        <v>123</v>
      </c>
      <c r="C1787" s="85" t="s">
        <v>158</v>
      </c>
      <c r="D1787" s="20" t="s">
        <v>39</v>
      </c>
      <c r="E1787" s="102" t="s">
        <v>1914</v>
      </c>
      <c r="F1787" s="2">
        <v>500</v>
      </c>
      <c r="G1787" s="254"/>
      <c r="H1787" s="254"/>
      <c r="I1787" s="254">
        <f>G1787+H1787</f>
        <v>0</v>
      </c>
      <c r="J1787" s="254"/>
      <c r="K1787" s="254"/>
      <c r="L1787" s="254">
        <f>J1787+K1787</f>
        <v>0</v>
      </c>
      <c r="M1787" s="254"/>
      <c r="N1787" s="254"/>
      <c r="O1787" s="254">
        <f>M1787+N1787</f>
        <v>0</v>
      </c>
    </row>
    <row r="1788" spans="2:15" ht="48" thickBot="1" x14ac:dyDescent="0.3">
      <c r="B1788" s="330" t="s">
        <v>1915</v>
      </c>
      <c r="C1788" s="85" t="s">
        <v>158</v>
      </c>
      <c r="D1788" s="20" t="s">
        <v>39</v>
      </c>
      <c r="E1788" s="102" t="s">
        <v>1916</v>
      </c>
      <c r="F1788" s="2">
        <v>500</v>
      </c>
      <c r="G1788" s="254">
        <v>31578</v>
      </c>
      <c r="H1788" s="254"/>
      <c r="I1788" s="254">
        <f>G1788+H1788</f>
        <v>31578</v>
      </c>
      <c r="J1788" s="254">
        <v>32912</v>
      </c>
      <c r="K1788" s="254"/>
      <c r="L1788" s="254">
        <f>J1788+K1788</f>
        <v>32912</v>
      </c>
      <c r="M1788" s="254">
        <v>34228</v>
      </c>
      <c r="N1788" s="254"/>
      <c r="O1788" s="254">
        <f>M1788+N1788</f>
        <v>34228</v>
      </c>
    </row>
    <row r="1789" spans="2:15" ht="21.75" customHeight="1" thickBot="1" x14ac:dyDescent="0.3">
      <c r="B1789" s="286" t="s">
        <v>1917</v>
      </c>
      <c r="C1789" s="57" t="s">
        <v>158</v>
      </c>
      <c r="D1789" s="59" t="s">
        <v>143</v>
      </c>
      <c r="E1789" s="58"/>
      <c r="F1789" s="58"/>
      <c r="G1789" s="255">
        <f t="shared" ref="G1789:O1789" si="658">G1791+G1834</f>
        <v>508330</v>
      </c>
      <c r="H1789" s="255">
        <f t="shared" si="658"/>
        <v>5965</v>
      </c>
      <c r="I1789" s="255">
        <f t="shared" si="658"/>
        <v>514295</v>
      </c>
      <c r="J1789" s="255">
        <f t="shared" si="658"/>
        <v>686101</v>
      </c>
      <c r="K1789" s="255">
        <f t="shared" si="658"/>
        <v>-179808</v>
      </c>
      <c r="L1789" s="255">
        <f t="shared" si="658"/>
        <v>506293</v>
      </c>
      <c r="M1789" s="255">
        <f t="shared" si="658"/>
        <v>687249</v>
      </c>
      <c r="N1789" s="255">
        <f t="shared" si="658"/>
        <v>-193248</v>
      </c>
      <c r="O1789" s="255">
        <f t="shared" si="658"/>
        <v>494001</v>
      </c>
    </row>
    <row r="1790" spans="2:15" ht="15.75" customHeight="1" x14ac:dyDescent="0.25">
      <c r="B1790" s="331"/>
      <c r="C1790" s="93"/>
      <c r="D1790" s="94"/>
      <c r="E1790" s="94"/>
      <c r="F1790" s="94"/>
      <c r="G1790" s="282"/>
      <c r="H1790" s="282"/>
      <c r="I1790" s="282"/>
      <c r="J1790" s="282"/>
      <c r="K1790" s="282"/>
      <c r="L1790" s="282"/>
      <c r="M1790" s="282"/>
      <c r="N1790" s="282"/>
      <c r="O1790" s="282"/>
    </row>
    <row r="1791" spans="2:15" ht="31.5" x14ac:dyDescent="0.25">
      <c r="B1791" s="189" t="s">
        <v>1730</v>
      </c>
      <c r="C1791" s="85" t="s">
        <v>158</v>
      </c>
      <c r="D1791" s="20" t="s">
        <v>143</v>
      </c>
      <c r="E1791" s="117" t="s">
        <v>39</v>
      </c>
      <c r="F1791" s="2"/>
      <c r="G1791" s="271">
        <f t="shared" ref="G1791:O1791" si="659">G1792+G1811+G1817</f>
        <v>468673</v>
      </c>
      <c r="H1791" s="271">
        <f t="shared" si="659"/>
        <v>5965</v>
      </c>
      <c r="I1791" s="271">
        <f t="shared" si="659"/>
        <v>474638</v>
      </c>
      <c r="J1791" s="271">
        <f t="shared" si="659"/>
        <v>646444</v>
      </c>
      <c r="K1791" s="271">
        <f t="shared" si="659"/>
        <v>-179808</v>
      </c>
      <c r="L1791" s="271">
        <f t="shared" si="659"/>
        <v>466636</v>
      </c>
      <c r="M1791" s="271">
        <f t="shared" si="659"/>
        <v>647592</v>
      </c>
      <c r="N1791" s="271">
        <f t="shared" si="659"/>
        <v>-193248</v>
      </c>
      <c r="O1791" s="271">
        <f t="shared" si="659"/>
        <v>454344</v>
      </c>
    </row>
    <row r="1792" spans="2:15" ht="15.75" x14ac:dyDescent="0.25">
      <c r="B1792" s="189" t="s">
        <v>1291</v>
      </c>
      <c r="C1792" s="85" t="s">
        <v>158</v>
      </c>
      <c r="D1792" s="20" t="s">
        <v>143</v>
      </c>
      <c r="E1792" s="117" t="s">
        <v>1712</v>
      </c>
      <c r="F1792" s="2"/>
      <c r="G1792" s="254">
        <f t="shared" ref="G1792:O1792" si="660">G1793+G1800</f>
        <v>99133</v>
      </c>
      <c r="H1792" s="254">
        <f t="shared" si="660"/>
        <v>5965</v>
      </c>
      <c r="I1792" s="254">
        <f t="shared" si="660"/>
        <v>105098</v>
      </c>
      <c r="J1792" s="254">
        <f t="shared" si="660"/>
        <v>266300</v>
      </c>
      <c r="K1792" s="254">
        <f t="shared" si="660"/>
        <v>-169356</v>
      </c>
      <c r="L1792" s="254">
        <f t="shared" si="660"/>
        <v>96944</v>
      </c>
      <c r="M1792" s="254">
        <f t="shared" si="660"/>
        <v>266813</v>
      </c>
      <c r="N1792" s="254">
        <f t="shared" si="660"/>
        <v>-182777</v>
      </c>
      <c r="O1792" s="254">
        <f t="shared" si="660"/>
        <v>84036</v>
      </c>
    </row>
    <row r="1793" spans="2:15" ht="31.5" x14ac:dyDescent="0.25">
      <c r="B1793" s="189" t="s">
        <v>1713</v>
      </c>
      <c r="C1793" s="85" t="s">
        <v>158</v>
      </c>
      <c r="D1793" s="20" t="s">
        <v>143</v>
      </c>
      <c r="E1793" s="117" t="s">
        <v>1714</v>
      </c>
      <c r="F1793" s="2"/>
      <c r="G1793" s="254">
        <f t="shared" ref="G1793:O1793" si="661">G1794</f>
        <v>15909</v>
      </c>
      <c r="H1793" s="254">
        <f t="shared" si="661"/>
        <v>0</v>
      </c>
      <c r="I1793" s="254">
        <f t="shared" si="661"/>
        <v>15909</v>
      </c>
      <c r="J1793" s="254">
        <f t="shared" si="661"/>
        <v>16300</v>
      </c>
      <c r="K1793" s="254">
        <f t="shared" si="661"/>
        <v>-362</v>
      </c>
      <c r="L1793" s="254">
        <f t="shared" si="661"/>
        <v>15938</v>
      </c>
      <c r="M1793" s="254">
        <f t="shared" si="661"/>
        <v>16813</v>
      </c>
      <c r="N1793" s="254">
        <f t="shared" si="661"/>
        <v>-377</v>
      </c>
      <c r="O1793" s="254">
        <f t="shared" si="661"/>
        <v>16436</v>
      </c>
    </row>
    <row r="1794" spans="2:15" ht="47.25" x14ac:dyDescent="0.25">
      <c r="B1794" s="332" t="s">
        <v>109</v>
      </c>
      <c r="C1794" s="85" t="s">
        <v>158</v>
      </c>
      <c r="D1794" s="20" t="s">
        <v>143</v>
      </c>
      <c r="E1794" s="117" t="s">
        <v>1716</v>
      </c>
      <c r="F1794" s="2">
        <v>600</v>
      </c>
      <c r="G1794" s="254">
        <v>15909</v>
      </c>
      <c r="H1794" s="254"/>
      <c r="I1794" s="254">
        <f>G1794+H1794</f>
        <v>15909</v>
      </c>
      <c r="J1794" s="254">
        <v>16300</v>
      </c>
      <c r="K1794" s="254">
        <v>-362</v>
      </c>
      <c r="L1794" s="254">
        <f>J1794+K1794</f>
        <v>15938</v>
      </c>
      <c r="M1794" s="254">
        <v>16813</v>
      </c>
      <c r="N1794" s="254">
        <v>-377</v>
      </c>
      <c r="O1794" s="254">
        <f>M1794+N1794</f>
        <v>16436</v>
      </c>
    </row>
    <row r="1795" spans="2:15" ht="31.5" hidden="1" x14ac:dyDescent="0.25">
      <c r="B1795" s="206" t="s">
        <v>1918</v>
      </c>
      <c r="C1795" s="85" t="s">
        <v>158</v>
      </c>
      <c r="D1795" s="20" t="s">
        <v>143</v>
      </c>
      <c r="E1795" s="102" t="s">
        <v>1919</v>
      </c>
      <c r="F1795" s="2"/>
      <c r="G1795" s="274" t="e">
        <f t="shared" ref="G1795:O1795" si="662">G1796</f>
        <v>#REF!</v>
      </c>
      <c r="H1795" s="274" t="e">
        <f t="shared" si="662"/>
        <v>#REF!</v>
      </c>
      <c r="I1795" s="274" t="e">
        <f t="shared" si="662"/>
        <v>#REF!</v>
      </c>
      <c r="J1795" s="274" t="e">
        <f t="shared" si="662"/>
        <v>#REF!</v>
      </c>
      <c r="K1795" s="274" t="e">
        <f t="shared" si="662"/>
        <v>#REF!</v>
      </c>
      <c r="L1795" s="274" t="e">
        <f t="shared" si="662"/>
        <v>#REF!</v>
      </c>
      <c r="M1795" s="274" t="e">
        <f t="shared" si="662"/>
        <v>#REF!</v>
      </c>
      <c r="N1795" s="274" t="e">
        <f t="shared" si="662"/>
        <v>#REF!</v>
      </c>
      <c r="O1795" s="274" t="e">
        <f t="shared" si="662"/>
        <v>#REF!</v>
      </c>
    </row>
    <row r="1796" spans="2:15" ht="47.25" hidden="1" x14ac:dyDescent="0.25">
      <c r="B1796" s="206" t="s">
        <v>1054</v>
      </c>
      <c r="C1796" s="85" t="s">
        <v>158</v>
      </c>
      <c r="D1796" s="20" t="s">
        <v>143</v>
      </c>
      <c r="E1796" s="102" t="s">
        <v>1920</v>
      </c>
      <c r="F1796" s="2">
        <v>600</v>
      </c>
      <c r="G1796" s="254" t="e">
        <f>#REF!+#REF!</f>
        <v>#REF!</v>
      </c>
      <c r="H1796" s="254" t="e">
        <f t="shared" ref="H1796:O1796" si="663">#REF!+#REF!</f>
        <v>#REF!</v>
      </c>
      <c r="I1796" s="254" t="e">
        <f t="shared" si="663"/>
        <v>#REF!</v>
      </c>
      <c r="J1796" s="254" t="e">
        <f>#REF!+#REF!</f>
        <v>#REF!</v>
      </c>
      <c r="K1796" s="254" t="e">
        <f t="shared" si="663"/>
        <v>#REF!</v>
      </c>
      <c r="L1796" s="254" t="e">
        <f t="shared" si="663"/>
        <v>#REF!</v>
      </c>
      <c r="M1796" s="254" t="e">
        <f>#REF!+#REF!</f>
        <v>#REF!</v>
      </c>
      <c r="N1796" s="254" t="e">
        <f t="shared" si="663"/>
        <v>#REF!</v>
      </c>
      <c r="O1796" s="254" t="e">
        <f t="shared" si="663"/>
        <v>#REF!</v>
      </c>
    </row>
    <row r="1797" spans="2:15" ht="31.5" hidden="1" x14ac:dyDescent="0.25">
      <c r="B1797" s="332" t="s">
        <v>1921</v>
      </c>
      <c r="C1797" s="84">
        <v>10</v>
      </c>
      <c r="D1797" s="20" t="s">
        <v>623</v>
      </c>
      <c r="E1797" s="117" t="s">
        <v>1922</v>
      </c>
      <c r="F1797" s="92"/>
      <c r="G1797" s="264" t="e">
        <f t="shared" ref="G1797:O1797" si="664">G1798</f>
        <v>#REF!</v>
      </c>
      <c r="H1797" s="264" t="e">
        <f t="shared" si="664"/>
        <v>#REF!</v>
      </c>
      <c r="I1797" s="264" t="e">
        <f t="shared" si="664"/>
        <v>#REF!</v>
      </c>
      <c r="J1797" s="264" t="e">
        <f t="shared" si="664"/>
        <v>#REF!</v>
      </c>
      <c r="K1797" s="264" t="e">
        <f t="shared" si="664"/>
        <v>#REF!</v>
      </c>
      <c r="L1797" s="264" t="e">
        <f t="shared" si="664"/>
        <v>#REF!</v>
      </c>
      <c r="M1797" s="264" t="e">
        <f t="shared" si="664"/>
        <v>#REF!</v>
      </c>
      <c r="N1797" s="264" t="e">
        <f t="shared" si="664"/>
        <v>#REF!</v>
      </c>
      <c r="O1797" s="264" t="e">
        <f t="shared" si="664"/>
        <v>#REF!</v>
      </c>
    </row>
    <row r="1798" spans="2:15" ht="47.25" hidden="1" x14ac:dyDescent="0.25">
      <c r="B1798" s="332" t="s">
        <v>109</v>
      </c>
      <c r="C1798" s="84">
        <v>10</v>
      </c>
      <c r="D1798" s="20" t="s">
        <v>623</v>
      </c>
      <c r="E1798" s="20" t="s">
        <v>1923</v>
      </c>
      <c r="F1798" s="55">
        <v>600</v>
      </c>
      <c r="G1798" s="254" t="e">
        <f>#REF!+#REF!</f>
        <v>#REF!</v>
      </c>
      <c r="H1798" s="254" t="e">
        <f t="shared" ref="H1798:O1798" si="665">#REF!+#REF!</f>
        <v>#REF!</v>
      </c>
      <c r="I1798" s="254" t="e">
        <f t="shared" si="665"/>
        <v>#REF!</v>
      </c>
      <c r="J1798" s="254" t="e">
        <f>#REF!+#REF!</f>
        <v>#REF!</v>
      </c>
      <c r="K1798" s="254" t="e">
        <f t="shared" si="665"/>
        <v>#REF!</v>
      </c>
      <c r="L1798" s="254" t="e">
        <f t="shared" si="665"/>
        <v>#REF!</v>
      </c>
      <c r="M1798" s="254" t="e">
        <f>#REF!+#REF!</f>
        <v>#REF!</v>
      </c>
      <c r="N1798" s="254" t="e">
        <f t="shared" si="665"/>
        <v>#REF!</v>
      </c>
      <c r="O1798" s="254" t="e">
        <f t="shared" si="665"/>
        <v>#REF!</v>
      </c>
    </row>
    <row r="1799" spans="2:15" ht="15.75" hidden="1" x14ac:dyDescent="0.25">
      <c r="B1799" s="333"/>
      <c r="C1799" s="84"/>
      <c r="D1799" s="19"/>
      <c r="E1799" s="116"/>
      <c r="F1799" s="92"/>
      <c r="G1799" s="254"/>
      <c r="H1799" s="254"/>
      <c r="I1799" s="254"/>
      <c r="J1799" s="254"/>
      <c r="K1799" s="254"/>
      <c r="L1799" s="254"/>
      <c r="M1799" s="254"/>
      <c r="N1799" s="254"/>
      <c r="O1799" s="254"/>
    </row>
    <row r="1800" spans="2:15" ht="31.5" x14ac:dyDescent="0.25">
      <c r="B1800" s="333" t="s">
        <v>1918</v>
      </c>
      <c r="C1800" s="85" t="s">
        <v>158</v>
      </c>
      <c r="D1800" s="20" t="s">
        <v>143</v>
      </c>
      <c r="E1800" s="117" t="s">
        <v>1919</v>
      </c>
      <c r="F1800" s="92"/>
      <c r="G1800" s="254">
        <f t="shared" ref="G1800:O1800" si="666">G1806+G1808+G1809+G1801+G1807+G1810+G1802+G1803+G1804+G1805</f>
        <v>83224</v>
      </c>
      <c r="H1800" s="254">
        <f t="shared" si="666"/>
        <v>5965</v>
      </c>
      <c r="I1800" s="254">
        <f t="shared" si="666"/>
        <v>89189</v>
      </c>
      <c r="J1800" s="254">
        <f t="shared" si="666"/>
        <v>250000</v>
      </c>
      <c r="K1800" s="254">
        <f t="shared" si="666"/>
        <v>-168994</v>
      </c>
      <c r="L1800" s="254">
        <f t="shared" si="666"/>
        <v>81006</v>
      </c>
      <c r="M1800" s="254">
        <f t="shared" si="666"/>
        <v>250000</v>
      </c>
      <c r="N1800" s="254">
        <f t="shared" si="666"/>
        <v>-182400</v>
      </c>
      <c r="O1800" s="254">
        <f t="shared" si="666"/>
        <v>67600</v>
      </c>
    </row>
    <row r="1801" spans="2:15" ht="47.25" x14ac:dyDescent="0.25">
      <c r="B1801" s="333" t="s">
        <v>1054</v>
      </c>
      <c r="C1801" s="85" t="s">
        <v>158</v>
      </c>
      <c r="D1801" s="20" t="s">
        <v>143</v>
      </c>
      <c r="E1801" s="117" t="s">
        <v>1920</v>
      </c>
      <c r="F1801" s="92">
        <v>600</v>
      </c>
      <c r="G1801" s="254">
        <v>34875</v>
      </c>
      <c r="H1801" s="254"/>
      <c r="I1801" s="254">
        <f t="shared" ref="I1801:I1806" si="667">G1801+H1801</f>
        <v>34875</v>
      </c>
      <c r="J1801" s="254">
        <v>250000</v>
      </c>
      <c r="K1801" s="254">
        <v>-189650</v>
      </c>
      <c r="L1801" s="254">
        <f>J1801+K1801</f>
        <v>60350</v>
      </c>
      <c r="M1801" s="254">
        <v>250000</v>
      </c>
      <c r="N1801" s="254">
        <v>-182400</v>
      </c>
      <c r="O1801" s="254">
        <f>M1801+N1801</f>
        <v>67600</v>
      </c>
    </row>
    <row r="1802" spans="2:15" ht="53.25" customHeight="1" x14ac:dyDescent="0.25">
      <c r="B1802" s="333" t="s">
        <v>2106</v>
      </c>
      <c r="C1802" s="85" t="s">
        <v>158</v>
      </c>
      <c r="D1802" s="20" t="s">
        <v>143</v>
      </c>
      <c r="E1802" s="117" t="s">
        <v>2105</v>
      </c>
      <c r="F1802" s="92">
        <v>200</v>
      </c>
      <c r="G1802" s="254">
        <v>3988</v>
      </c>
      <c r="H1802" s="254"/>
      <c r="I1802" s="254">
        <f t="shared" si="667"/>
        <v>3988</v>
      </c>
      <c r="J1802" s="254">
        <v>0</v>
      </c>
      <c r="K1802" s="254"/>
      <c r="L1802" s="254"/>
      <c r="M1802" s="254"/>
      <c r="N1802" s="254"/>
      <c r="O1802" s="254"/>
    </row>
    <row r="1803" spans="2:15" ht="47.25" x14ac:dyDescent="0.25">
      <c r="B1803" s="206" t="s">
        <v>1644</v>
      </c>
      <c r="C1803" s="85" t="s">
        <v>158</v>
      </c>
      <c r="D1803" s="20" t="s">
        <v>143</v>
      </c>
      <c r="E1803" s="117" t="s">
        <v>2110</v>
      </c>
      <c r="F1803" s="92">
        <v>400</v>
      </c>
      <c r="G1803" s="254">
        <v>5000</v>
      </c>
      <c r="H1803" s="254"/>
      <c r="I1803" s="254">
        <f t="shared" si="667"/>
        <v>5000</v>
      </c>
      <c r="J1803" s="254">
        <v>0</v>
      </c>
      <c r="K1803" s="254"/>
      <c r="L1803" s="254"/>
      <c r="M1803" s="254"/>
      <c r="N1803" s="254"/>
      <c r="O1803" s="254"/>
    </row>
    <row r="1804" spans="2:15" ht="53.25" customHeight="1" x14ac:dyDescent="0.25">
      <c r="B1804" s="206" t="s">
        <v>1001</v>
      </c>
      <c r="C1804" s="85" t="s">
        <v>158</v>
      </c>
      <c r="D1804" s="20" t="s">
        <v>143</v>
      </c>
      <c r="E1804" s="117" t="s">
        <v>2111</v>
      </c>
      <c r="F1804" s="92">
        <v>500</v>
      </c>
      <c r="G1804" s="254">
        <v>18994</v>
      </c>
      <c r="H1804" s="254"/>
      <c r="I1804" s="254">
        <f t="shared" si="667"/>
        <v>18994</v>
      </c>
      <c r="J1804" s="254">
        <v>0</v>
      </c>
      <c r="K1804" s="254">
        <v>18226</v>
      </c>
      <c r="L1804" s="254">
        <f>J1804+K1804</f>
        <v>18226</v>
      </c>
      <c r="M1804" s="254">
        <v>0</v>
      </c>
      <c r="N1804" s="254"/>
      <c r="O1804" s="254"/>
    </row>
    <row r="1805" spans="2:15" ht="31.5" x14ac:dyDescent="0.25">
      <c r="B1805" s="314" t="s">
        <v>2198</v>
      </c>
      <c r="C1805" s="85" t="s">
        <v>158</v>
      </c>
      <c r="D1805" s="20" t="s">
        <v>143</v>
      </c>
      <c r="E1805" s="117" t="s">
        <v>2112</v>
      </c>
      <c r="F1805" s="92">
        <v>500</v>
      </c>
      <c r="G1805" s="254">
        <v>20367</v>
      </c>
      <c r="H1805" s="254"/>
      <c r="I1805" s="254">
        <f t="shared" si="667"/>
        <v>20367</v>
      </c>
      <c r="J1805" s="254">
        <v>0</v>
      </c>
      <c r="K1805" s="254">
        <v>2430</v>
      </c>
      <c r="L1805" s="254">
        <f>J1805+K1805</f>
        <v>2430</v>
      </c>
      <c r="M1805" s="254">
        <v>0</v>
      </c>
      <c r="N1805" s="254"/>
      <c r="O1805" s="254"/>
    </row>
    <row r="1806" spans="2:15" ht="78.75" x14ac:dyDescent="0.25">
      <c r="B1806" s="333" t="s">
        <v>1924</v>
      </c>
      <c r="C1806" s="85" t="s">
        <v>158</v>
      </c>
      <c r="D1806" s="20" t="s">
        <v>143</v>
      </c>
      <c r="E1806" s="117" t="s">
        <v>1929</v>
      </c>
      <c r="F1806" s="92">
        <v>200</v>
      </c>
      <c r="G1806" s="254"/>
      <c r="H1806" s="254">
        <v>863</v>
      </c>
      <c r="I1806" s="254">
        <f t="shared" si="667"/>
        <v>863</v>
      </c>
      <c r="J1806" s="254"/>
      <c r="K1806" s="254"/>
      <c r="L1806" s="254"/>
      <c r="M1806" s="254"/>
      <c r="N1806" s="254"/>
      <c r="O1806" s="254"/>
    </row>
    <row r="1807" spans="2:15" ht="78.75" hidden="1" x14ac:dyDescent="0.25">
      <c r="B1807" s="333" t="s">
        <v>1926</v>
      </c>
      <c r="C1807" s="85" t="s">
        <v>158</v>
      </c>
      <c r="D1807" s="20" t="s">
        <v>143</v>
      </c>
      <c r="E1807" s="117" t="s">
        <v>1925</v>
      </c>
      <c r="F1807" s="92">
        <v>400</v>
      </c>
      <c r="G1807" s="254"/>
      <c r="H1807" s="254"/>
      <c r="I1807" s="254"/>
      <c r="J1807" s="254"/>
      <c r="K1807" s="254"/>
      <c r="L1807" s="254"/>
      <c r="M1807" s="254"/>
      <c r="N1807" s="254"/>
      <c r="O1807" s="254"/>
    </row>
    <row r="1808" spans="2:15" ht="63" hidden="1" x14ac:dyDescent="0.25">
      <c r="B1808" s="333" t="s">
        <v>1927</v>
      </c>
      <c r="C1808" s="85" t="s">
        <v>158</v>
      </c>
      <c r="D1808" s="20" t="s">
        <v>143</v>
      </c>
      <c r="E1808" s="117" t="s">
        <v>1925</v>
      </c>
      <c r="F1808" s="92">
        <v>500</v>
      </c>
      <c r="G1808" s="254"/>
      <c r="H1808" s="254"/>
      <c r="I1808" s="254"/>
      <c r="J1808" s="254"/>
      <c r="K1808" s="254"/>
      <c r="L1808" s="254"/>
      <c r="M1808" s="254"/>
      <c r="N1808" s="254"/>
      <c r="O1808" s="254"/>
    </row>
    <row r="1809" spans="2:15" ht="78.75" x14ac:dyDescent="0.25">
      <c r="B1809" s="333" t="s">
        <v>1928</v>
      </c>
      <c r="C1809" s="85" t="s">
        <v>158</v>
      </c>
      <c r="D1809" s="20" t="s">
        <v>143</v>
      </c>
      <c r="E1809" s="117" t="s">
        <v>1929</v>
      </c>
      <c r="F1809" s="92">
        <v>600</v>
      </c>
      <c r="G1809" s="254"/>
      <c r="H1809" s="254">
        <v>5102</v>
      </c>
      <c r="I1809" s="254">
        <f>G1809+H1809</f>
        <v>5102</v>
      </c>
      <c r="J1809" s="254"/>
      <c r="K1809" s="254"/>
      <c r="L1809" s="254"/>
      <c r="M1809" s="254"/>
      <c r="N1809" s="254"/>
      <c r="O1809" s="254"/>
    </row>
    <row r="1810" spans="2:15" ht="78.75" hidden="1" x14ac:dyDescent="0.25">
      <c r="B1810" s="333" t="s">
        <v>1926</v>
      </c>
      <c r="C1810" s="85" t="s">
        <v>158</v>
      </c>
      <c r="D1810" s="20" t="s">
        <v>143</v>
      </c>
      <c r="E1810" s="117" t="s">
        <v>1929</v>
      </c>
      <c r="F1810" s="92">
        <v>400</v>
      </c>
      <c r="G1810" s="254"/>
      <c r="H1810" s="254"/>
      <c r="I1810" s="254"/>
      <c r="J1810" s="254"/>
      <c r="K1810" s="254"/>
      <c r="L1810" s="254"/>
      <c r="M1810" s="254"/>
      <c r="N1810" s="254"/>
      <c r="O1810" s="254"/>
    </row>
    <row r="1811" spans="2:15" ht="31.5" hidden="1" x14ac:dyDescent="0.25">
      <c r="B1811" s="208" t="s">
        <v>1930</v>
      </c>
      <c r="C1811" s="85" t="s">
        <v>158</v>
      </c>
      <c r="D1811" s="20" t="s">
        <v>143</v>
      </c>
      <c r="E1811" s="127" t="s">
        <v>1931</v>
      </c>
      <c r="F1811" s="55"/>
      <c r="G1811" s="253">
        <f t="shared" ref="G1811:O1811" si="668">G1812+G1815</f>
        <v>0</v>
      </c>
      <c r="H1811" s="253">
        <f t="shared" si="668"/>
        <v>0</v>
      </c>
      <c r="I1811" s="253">
        <f t="shared" si="668"/>
        <v>0</v>
      </c>
      <c r="J1811" s="253">
        <f t="shared" si="668"/>
        <v>0</v>
      </c>
      <c r="K1811" s="253">
        <f t="shared" si="668"/>
        <v>0</v>
      </c>
      <c r="L1811" s="253">
        <f t="shared" si="668"/>
        <v>0</v>
      </c>
      <c r="M1811" s="253">
        <f t="shared" si="668"/>
        <v>0</v>
      </c>
      <c r="N1811" s="253">
        <f t="shared" si="668"/>
        <v>0</v>
      </c>
      <c r="O1811" s="253">
        <f t="shared" si="668"/>
        <v>0</v>
      </c>
    </row>
    <row r="1812" spans="2:15" ht="23.25" hidden="1" customHeight="1" x14ac:dyDescent="0.25">
      <c r="B1812" s="208" t="s">
        <v>1932</v>
      </c>
      <c r="C1812" s="85" t="s">
        <v>158</v>
      </c>
      <c r="D1812" s="20" t="s">
        <v>143</v>
      </c>
      <c r="E1812" s="127" t="s">
        <v>1933</v>
      </c>
      <c r="F1812" s="55"/>
      <c r="G1812" s="253">
        <f t="shared" ref="G1812:O1812" si="669">G1813+G1814</f>
        <v>0</v>
      </c>
      <c r="H1812" s="253">
        <f t="shared" si="669"/>
        <v>0</v>
      </c>
      <c r="I1812" s="253">
        <f t="shared" si="669"/>
        <v>0</v>
      </c>
      <c r="J1812" s="253">
        <f t="shared" si="669"/>
        <v>0</v>
      </c>
      <c r="K1812" s="253">
        <f t="shared" si="669"/>
        <v>0</v>
      </c>
      <c r="L1812" s="253">
        <f t="shared" si="669"/>
        <v>0</v>
      </c>
      <c r="M1812" s="253">
        <f t="shared" si="669"/>
        <v>0</v>
      </c>
      <c r="N1812" s="253">
        <f t="shared" si="669"/>
        <v>0</v>
      </c>
      <c r="O1812" s="253">
        <f t="shared" si="669"/>
        <v>0</v>
      </c>
    </row>
    <row r="1813" spans="2:15" ht="47.25" hidden="1" x14ac:dyDescent="0.25">
      <c r="B1813" s="208" t="s">
        <v>1934</v>
      </c>
      <c r="C1813" s="85" t="s">
        <v>158</v>
      </c>
      <c r="D1813" s="20" t="s">
        <v>143</v>
      </c>
      <c r="E1813" s="127" t="s">
        <v>1935</v>
      </c>
      <c r="F1813" s="56" t="s">
        <v>111</v>
      </c>
      <c r="G1813" s="254"/>
      <c r="H1813" s="254"/>
      <c r="I1813" s="254"/>
      <c r="J1813" s="254"/>
      <c r="K1813" s="254"/>
      <c r="L1813" s="254"/>
      <c r="M1813" s="254"/>
      <c r="N1813" s="254"/>
      <c r="O1813" s="254"/>
    </row>
    <row r="1814" spans="2:15" ht="31.5" hidden="1" x14ac:dyDescent="0.25">
      <c r="B1814" s="208" t="s">
        <v>1936</v>
      </c>
      <c r="C1814" s="85" t="s">
        <v>158</v>
      </c>
      <c r="D1814" s="20" t="s">
        <v>143</v>
      </c>
      <c r="E1814" s="127" t="s">
        <v>1935</v>
      </c>
      <c r="F1814" s="56" t="s">
        <v>35</v>
      </c>
      <c r="G1814" s="254"/>
      <c r="H1814" s="254"/>
      <c r="I1814" s="254"/>
      <c r="J1814" s="254"/>
      <c r="K1814" s="254"/>
      <c r="L1814" s="254"/>
      <c r="M1814" s="254"/>
      <c r="N1814" s="254"/>
      <c r="O1814" s="254"/>
    </row>
    <row r="1815" spans="2:15" ht="47.25" hidden="1" x14ac:dyDescent="0.25">
      <c r="B1815" s="208" t="s">
        <v>1937</v>
      </c>
      <c r="C1815" s="85" t="s">
        <v>158</v>
      </c>
      <c r="D1815" s="20" t="s">
        <v>143</v>
      </c>
      <c r="E1815" s="127" t="s">
        <v>1938</v>
      </c>
      <c r="F1815" s="55"/>
      <c r="G1815" s="254">
        <f t="shared" ref="G1815:O1815" si="670">G1816</f>
        <v>0</v>
      </c>
      <c r="H1815" s="254">
        <f t="shared" si="670"/>
        <v>0</v>
      </c>
      <c r="I1815" s="254">
        <f t="shared" si="670"/>
        <v>0</v>
      </c>
      <c r="J1815" s="254">
        <f t="shared" si="670"/>
        <v>0</v>
      </c>
      <c r="K1815" s="254">
        <f t="shared" si="670"/>
        <v>0</v>
      </c>
      <c r="L1815" s="254">
        <f t="shared" si="670"/>
        <v>0</v>
      </c>
      <c r="M1815" s="254">
        <f t="shared" si="670"/>
        <v>0</v>
      </c>
      <c r="N1815" s="254">
        <f t="shared" si="670"/>
        <v>0</v>
      </c>
      <c r="O1815" s="254">
        <f t="shared" si="670"/>
        <v>0</v>
      </c>
    </row>
    <row r="1816" spans="2:15" ht="101.25" hidden="1" customHeight="1" x14ac:dyDescent="0.25">
      <c r="B1816" s="208" t="s">
        <v>1939</v>
      </c>
      <c r="C1816" s="85" t="s">
        <v>158</v>
      </c>
      <c r="D1816" s="20" t="s">
        <v>143</v>
      </c>
      <c r="E1816" s="127" t="s">
        <v>1940</v>
      </c>
      <c r="F1816" s="56" t="s">
        <v>111</v>
      </c>
      <c r="G1816" s="254"/>
      <c r="H1816" s="254"/>
      <c r="I1816" s="254"/>
      <c r="J1816" s="254"/>
      <c r="K1816" s="254"/>
      <c r="L1816" s="254"/>
      <c r="M1816" s="254"/>
      <c r="N1816" s="254"/>
      <c r="O1816" s="254"/>
    </row>
    <row r="1817" spans="2:15" ht="15.75" x14ac:dyDescent="0.25">
      <c r="B1817" s="208" t="s">
        <v>59</v>
      </c>
      <c r="C1817" s="85" t="s">
        <v>158</v>
      </c>
      <c r="D1817" s="20" t="s">
        <v>143</v>
      </c>
      <c r="E1817" s="162" t="s">
        <v>1941</v>
      </c>
      <c r="F1817" s="55"/>
      <c r="G1817" s="254">
        <f t="shared" ref="G1817:O1817" si="671">G1818+G1822+G1824+G1826+G1828+G1830+G1832</f>
        <v>369540</v>
      </c>
      <c r="H1817" s="254">
        <f t="shared" si="671"/>
        <v>0</v>
      </c>
      <c r="I1817" s="254">
        <f t="shared" si="671"/>
        <v>369540</v>
      </c>
      <c r="J1817" s="254">
        <f t="shared" si="671"/>
        <v>380144</v>
      </c>
      <c r="K1817" s="254">
        <f t="shared" si="671"/>
        <v>-10452</v>
      </c>
      <c r="L1817" s="254">
        <f t="shared" si="671"/>
        <v>369692</v>
      </c>
      <c r="M1817" s="254">
        <f t="shared" si="671"/>
        <v>380779</v>
      </c>
      <c r="N1817" s="254">
        <f t="shared" si="671"/>
        <v>-10471</v>
      </c>
      <c r="O1817" s="254">
        <f t="shared" si="671"/>
        <v>370308</v>
      </c>
    </row>
    <row r="1818" spans="2:15" ht="31.5" x14ac:dyDescent="0.25">
      <c r="B1818" s="285" t="s">
        <v>51</v>
      </c>
      <c r="C1818" s="85" t="s">
        <v>158</v>
      </c>
      <c r="D1818" s="20" t="s">
        <v>143</v>
      </c>
      <c r="E1818" s="162" t="s">
        <v>1942</v>
      </c>
      <c r="F1818" s="55"/>
      <c r="G1818" s="254">
        <f t="shared" ref="G1818:O1818" si="672">G1819+G1820+G1821</f>
        <v>67920</v>
      </c>
      <c r="H1818" s="254">
        <f t="shared" si="672"/>
        <v>0</v>
      </c>
      <c r="I1818" s="254">
        <f t="shared" si="672"/>
        <v>67920</v>
      </c>
      <c r="J1818" s="254">
        <f t="shared" si="672"/>
        <v>69879</v>
      </c>
      <c r="K1818" s="254">
        <f t="shared" si="672"/>
        <v>-1807</v>
      </c>
      <c r="L1818" s="254">
        <f t="shared" si="672"/>
        <v>68072</v>
      </c>
      <c r="M1818" s="254">
        <f t="shared" si="672"/>
        <v>70514</v>
      </c>
      <c r="N1818" s="254">
        <f t="shared" si="672"/>
        <v>-1826</v>
      </c>
      <c r="O1818" s="254">
        <f t="shared" si="672"/>
        <v>68688</v>
      </c>
    </row>
    <row r="1819" spans="2:15" ht="63" x14ac:dyDescent="0.25">
      <c r="B1819" s="285" t="s">
        <v>31</v>
      </c>
      <c r="C1819" s="85" t="s">
        <v>158</v>
      </c>
      <c r="D1819" s="20" t="s">
        <v>143</v>
      </c>
      <c r="E1819" s="162" t="s">
        <v>1943</v>
      </c>
      <c r="F1819" s="56" t="s">
        <v>19</v>
      </c>
      <c r="G1819" s="254">
        <v>59359</v>
      </c>
      <c r="H1819" s="254"/>
      <c r="I1819" s="254">
        <f t="shared" ref="I1819:I1833" si="673">G1819+H1819</f>
        <v>59359</v>
      </c>
      <c r="J1819" s="254">
        <v>61318</v>
      </c>
      <c r="K1819" s="254">
        <v>-1807</v>
      </c>
      <c r="L1819" s="254">
        <f>J1819+K1819</f>
        <v>59511</v>
      </c>
      <c r="M1819" s="254">
        <v>61953</v>
      </c>
      <c r="N1819" s="254">
        <v>-1826</v>
      </c>
      <c r="O1819" s="254">
        <f>M1819+N1819</f>
        <v>60127</v>
      </c>
    </row>
    <row r="1820" spans="2:15" ht="47.25" x14ac:dyDescent="0.25">
      <c r="B1820" s="285" t="s">
        <v>33</v>
      </c>
      <c r="C1820" s="85" t="s">
        <v>158</v>
      </c>
      <c r="D1820" s="20" t="s">
        <v>143</v>
      </c>
      <c r="E1820" s="162" t="s">
        <v>1943</v>
      </c>
      <c r="F1820" s="56" t="s">
        <v>30</v>
      </c>
      <c r="G1820" s="254">
        <v>8098</v>
      </c>
      <c r="H1820" s="254"/>
      <c r="I1820" s="254">
        <f t="shared" si="673"/>
        <v>8098</v>
      </c>
      <c r="J1820" s="254">
        <v>8098</v>
      </c>
      <c r="K1820" s="254"/>
      <c r="L1820" s="254">
        <f>J1820+K1820</f>
        <v>8098</v>
      </c>
      <c r="M1820" s="254">
        <v>8098</v>
      </c>
      <c r="N1820" s="254"/>
      <c r="O1820" s="254">
        <f>M1820+N1820</f>
        <v>8098</v>
      </c>
    </row>
    <row r="1821" spans="2:15" ht="31.5" x14ac:dyDescent="0.25">
      <c r="B1821" s="285" t="s">
        <v>34</v>
      </c>
      <c r="C1821" s="85" t="s">
        <v>158</v>
      </c>
      <c r="D1821" s="20" t="s">
        <v>143</v>
      </c>
      <c r="E1821" s="162" t="s">
        <v>1943</v>
      </c>
      <c r="F1821" s="56" t="s">
        <v>35</v>
      </c>
      <c r="G1821" s="254">
        <v>463</v>
      </c>
      <c r="H1821" s="254"/>
      <c r="I1821" s="254">
        <f t="shared" si="673"/>
        <v>463</v>
      </c>
      <c r="J1821" s="254">
        <v>463</v>
      </c>
      <c r="K1821" s="254"/>
      <c r="L1821" s="254">
        <f>J1821+K1821</f>
        <v>463</v>
      </c>
      <c r="M1821" s="254">
        <v>463</v>
      </c>
      <c r="N1821" s="254"/>
      <c r="O1821" s="254">
        <f>M1821+N1821</f>
        <v>463</v>
      </c>
    </row>
    <row r="1822" spans="2:15" ht="31.5" x14ac:dyDescent="0.25">
      <c r="B1822" s="285" t="s">
        <v>1944</v>
      </c>
      <c r="C1822" s="85" t="s">
        <v>158</v>
      </c>
      <c r="D1822" s="20" t="s">
        <v>143</v>
      </c>
      <c r="E1822" s="162" t="s">
        <v>1945</v>
      </c>
      <c r="F1822" s="55"/>
      <c r="G1822" s="254">
        <f t="shared" ref="G1822:O1822" si="674">G1823</f>
        <v>209926</v>
      </c>
      <c r="H1822" s="254">
        <f t="shared" si="674"/>
        <v>0</v>
      </c>
      <c r="I1822" s="254">
        <f t="shared" si="674"/>
        <v>209926</v>
      </c>
      <c r="J1822" s="254">
        <f t="shared" si="674"/>
        <v>216278</v>
      </c>
      <c r="K1822" s="254">
        <f t="shared" si="674"/>
        <v>-6352</v>
      </c>
      <c r="L1822" s="254">
        <f t="shared" si="674"/>
        <v>209926</v>
      </c>
      <c r="M1822" s="254">
        <f t="shared" si="674"/>
        <v>216278</v>
      </c>
      <c r="N1822" s="254">
        <f t="shared" si="674"/>
        <v>-6352</v>
      </c>
      <c r="O1822" s="254">
        <f t="shared" si="674"/>
        <v>209926</v>
      </c>
    </row>
    <row r="1823" spans="2:15" ht="31.5" x14ac:dyDescent="0.25">
      <c r="B1823" s="285" t="s">
        <v>1946</v>
      </c>
      <c r="C1823" s="85" t="s">
        <v>158</v>
      </c>
      <c r="D1823" s="20" t="s">
        <v>143</v>
      </c>
      <c r="E1823" s="162" t="s">
        <v>1947</v>
      </c>
      <c r="F1823" s="56" t="s">
        <v>47</v>
      </c>
      <c r="G1823" s="254">
        <v>209926</v>
      </c>
      <c r="H1823" s="254"/>
      <c r="I1823" s="254">
        <f t="shared" si="673"/>
        <v>209926</v>
      </c>
      <c r="J1823" s="254">
        <v>216278</v>
      </c>
      <c r="K1823" s="254">
        <v>-6352</v>
      </c>
      <c r="L1823" s="254">
        <f>J1823+K1823</f>
        <v>209926</v>
      </c>
      <c r="M1823" s="254">
        <v>216278</v>
      </c>
      <c r="N1823" s="254">
        <v>-6352</v>
      </c>
      <c r="O1823" s="254">
        <f>M1823+N1823</f>
        <v>209926</v>
      </c>
    </row>
    <row r="1824" spans="2:15" ht="47.25" x14ac:dyDescent="0.25">
      <c r="B1824" s="285" t="s">
        <v>1948</v>
      </c>
      <c r="C1824" s="85" t="s">
        <v>158</v>
      </c>
      <c r="D1824" s="20" t="s">
        <v>143</v>
      </c>
      <c r="E1824" s="162" t="s">
        <v>1949</v>
      </c>
      <c r="F1824" s="55"/>
      <c r="G1824" s="254">
        <f t="shared" ref="G1824:O1824" si="675">G1825</f>
        <v>28580</v>
      </c>
      <c r="H1824" s="254">
        <f t="shared" si="675"/>
        <v>0</v>
      </c>
      <c r="I1824" s="254">
        <f t="shared" si="675"/>
        <v>28580</v>
      </c>
      <c r="J1824" s="254">
        <f t="shared" si="675"/>
        <v>29449</v>
      </c>
      <c r="K1824" s="254">
        <f t="shared" si="675"/>
        <v>-869</v>
      </c>
      <c r="L1824" s="254">
        <f t="shared" si="675"/>
        <v>28580</v>
      </c>
      <c r="M1824" s="254">
        <f t="shared" si="675"/>
        <v>29449</v>
      </c>
      <c r="N1824" s="254">
        <f t="shared" si="675"/>
        <v>-869</v>
      </c>
      <c r="O1824" s="254">
        <f t="shared" si="675"/>
        <v>28580</v>
      </c>
    </row>
    <row r="1825" spans="2:15" ht="47.25" x14ac:dyDescent="0.25">
      <c r="B1825" s="285" t="s">
        <v>1950</v>
      </c>
      <c r="C1825" s="85" t="s">
        <v>158</v>
      </c>
      <c r="D1825" s="20" t="s">
        <v>143</v>
      </c>
      <c r="E1825" s="162" t="s">
        <v>1951</v>
      </c>
      <c r="F1825" s="56" t="s">
        <v>47</v>
      </c>
      <c r="G1825" s="254">
        <v>28580</v>
      </c>
      <c r="H1825" s="254"/>
      <c r="I1825" s="254">
        <f t="shared" si="673"/>
        <v>28580</v>
      </c>
      <c r="J1825" s="254">
        <v>29449</v>
      </c>
      <c r="K1825" s="254">
        <v>-869</v>
      </c>
      <c r="L1825" s="254">
        <f>J1825+K1825</f>
        <v>28580</v>
      </c>
      <c r="M1825" s="254">
        <v>29449</v>
      </c>
      <c r="N1825" s="254">
        <v>-869</v>
      </c>
      <c r="O1825" s="254">
        <f>M1825+N1825</f>
        <v>28580</v>
      </c>
    </row>
    <row r="1826" spans="2:15" ht="31.5" x14ac:dyDescent="0.25">
      <c r="B1826" s="285" t="s">
        <v>1952</v>
      </c>
      <c r="C1826" s="85" t="s">
        <v>158</v>
      </c>
      <c r="D1826" s="20" t="s">
        <v>143</v>
      </c>
      <c r="E1826" s="162" t="s">
        <v>1953</v>
      </c>
      <c r="F1826" s="55"/>
      <c r="G1826" s="254">
        <f t="shared" ref="G1826:O1826" si="676">G1827</f>
        <v>12523</v>
      </c>
      <c r="H1826" s="254">
        <f t="shared" si="676"/>
        <v>0</v>
      </c>
      <c r="I1826" s="254">
        <f t="shared" si="676"/>
        <v>12523</v>
      </c>
      <c r="J1826" s="254">
        <f t="shared" si="676"/>
        <v>12853</v>
      </c>
      <c r="K1826" s="254">
        <f t="shared" si="676"/>
        <v>-330</v>
      </c>
      <c r="L1826" s="254">
        <f t="shared" si="676"/>
        <v>12523</v>
      </c>
      <c r="M1826" s="254">
        <f t="shared" si="676"/>
        <v>12853</v>
      </c>
      <c r="N1826" s="254">
        <f t="shared" si="676"/>
        <v>-330</v>
      </c>
      <c r="O1826" s="254">
        <f t="shared" si="676"/>
        <v>12523</v>
      </c>
    </row>
    <row r="1827" spans="2:15" ht="31.5" x14ac:dyDescent="0.25">
      <c r="B1827" s="285" t="s">
        <v>1954</v>
      </c>
      <c r="C1827" s="85" t="s">
        <v>158</v>
      </c>
      <c r="D1827" s="20" t="s">
        <v>143</v>
      </c>
      <c r="E1827" s="162" t="s">
        <v>1955</v>
      </c>
      <c r="F1827" s="56" t="s">
        <v>47</v>
      </c>
      <c r="G1827" s="254">
        <v>12523</v>
      </c>
      <c r="H1827" s="254"/>
      <c r="I1827" s="254">
        <f t="shared" si="673"/>
        <v>12523</v>
      </c>
      <c r="J1827" s="254">
        <v>12853</v>
      </c>
      <c r="K1827" s="254">
        <v>-330</v>
      </c>
      <c r="L1827" s="254">
        <f>J1827+K1827</f>
        <v>12523</v>
      </c>
      <c r="M1827" s="254">
        <v>12853</v>
      </c>
      <c r="N1827" s="254">
        <v>-330</v>
      </c>
      <c r="O1827" s="254">
        <f>M1827+N1827</f>
        <v>12523</v>
      </c>
    </row>
    <row r="1828" spans="2:15" ht="31.5" x14ac:dyDescent="0.25">
      <c r="B1828" s="285" t="s">
        <v>1956</v>
      </c>
      <c r="C1828" s="85" t="s">
        <v>158</v>
      </c>
      <c r="D1828" s="20" t="s">
        <v>143</v>
      </c>
      <c r="E1828" s="162" t="s">
        <v>1957</v>
      </c>
      <c r="F1828" s="55"/>
      <c r="G1828" s="254">
        <f t="shared" ref="G1828:O1828" si="677">G1829</f>
        <v>40531</v>
      </c>
      <c r="H1828" s="254">
        <f t="shared" si="677"/>
        <v>0</v>
      </c>
      <c r="I1828" s="254">
        <f t="shared" si="677"/>
        <v>40531</v>
      </c>
      <c r="J1828" s="254">
        <f t="shared" si="677"/>
        <v>41625</v>
      </c>
      <c r="K1828" s="254">
        <f t="shared" si="677"/>
        <v>-1094</v>
      </c>
      <c r="L1828" s="254">
        <f t="shared" si="677"/>
        <v>40531</v>
      </c>
      <c r="M1828" s="254">
        <f t="shared" si="677"/>
        <v>41625</v>
      </c>
      <c r="N1828" s="254">
        <f t="shared" si="677"/>
        <v>-1094</v>
      </c>
      <c r="O1828" s="254">
        <f t="shared" si="677"/>
        <v>40531</v>
      </c>
    </row>
    <row r="1829" spans="2:15" ht="31.5" x14ac:dyDescent="0.25">
      <c r="B1829" s="285" t="s">
        <v>1958</v>
      </c>
      <c r="C1829" s="85" t="s">
        <v>158</v>
      </c>
      <c r="D1829" s="20" t="s">
        <v>143</v>
      </c>
      <c r="E1829" s="162" t="s">
        <v>1959</v>
      </c>
      <c r="F1829" s="56" t="s">
        <v>47</v>
      </c>
      <c r="G1829" s="254">
        <v>40531</v>
      </c>
      <c r="H1829" s="254"/>
      <c r="I1829" s="254">
        <f t="shared" si="673"/>
        <v>40531</v>
      </c>
      <c r="J1829" s="254">
        <v>41625</v>
      </c>
      <c r="K1829" s="254">
        <v>-1094</v>
      </c>
      <c r="L1829" s="254">
        <f>J1829+K1829</f>
        <v>40531</v>
      </c>
      <c r="M1829" s="254">
        <v>41625</v>
      </c>
      <c r="N1829" s="254">
        <v>-1094</v>
      </c>
      <c r="O1829" s="254">
        <f>M1829+N1829</f>
        <v>40531</v>
      </c>
    </row>
    <row r="1830" spans="2:15" ht="31.5" x14ac:dyDescent="0.25">
      <c r="B1830" s="285" t="s">
        <v>1960</v>
      </c>
      <c r="C1830" s="85" t="s">
        <v>158</v>
      </c>
      <c r="D1830" s="20" t="s">
        <v>143</v>
      </c>
      <c r="E1830" s="162" t="s">
        <v>1961</v>
      </c>
      <c r="F1830" s="55"/>
      <c r="G1830" s="254">
        <f t="shared" ref="G1830:O1830" si="678">G1831</f>
        <v>60</v>
      </c>
      <c r="H1830" s="254">
        <f t="shared" si="678"/>
        <v>0</v>
      </c>
      <c r="I1830" s="254">
        <f t="shared" si="678"/>
        <v>60</v>
      </c>
      <c r="J1830" s="254">
        <f t="shared" si="678"/>
        <v>60</v>
      </c>
      <c r="K1830" s="254">
        <f t="shared" si="678"/>
        <v>0</v>
      </c>
      <c r="L1830" s="254">
        <f t="shared" si="678"/>
        <v>60</v>
      </c>
      <c r="M1830" s="254">
        <f t="shared" si="678"/>
        <v>60</v>
      </c>
      <c r="N1830" s="254">
        <f t="shared" si="678"/>
        <v>0</v>
      </c>
      <c r="O1830" s="254">
        <f t="shared" si="678"/>
        <v>60</v>
      </c>
    </row>
    <row r="1831" spans="2:15" ht="31.5" x14ac:dyDescent="0.25">
      <c r="B1831" s="285" t="s">
        <v>1962</v>
      </c>
      <c r="C1831" s="85" t="s">
        <v>158</v>
      </c>
      <c r="D1831" s="20" t="s">
        <v>143</v>
      </c>
      <c r="E1831" s="162" t="s">
        <v>1963</v>
      </c>
      <c r="F1831" s="56" t="s">
        <v>47</v>
      </c>
      <c r="G1831" s="254">
        <v>60</v>
      </c>
      <c r="H1831" s="254"/>
      <c r="I1831" s="254">
        <f t="shared" si="673"/>
        <v>60</v>
      </c>
      <c r="J1831" s="254">
        <v>60</v>
      </c>
      <c r="K1831" s="254"/>
      <c r="L1831" s="254">
        <f>J1831+K1831</f>
        <v>60</v>
      </c>
      <c r="M1831" s="254">
        <v>60</v>
      </c>
      <c r="N1831" s="254"/>
      <c r="O1831" s="254">
        <f>M1831+N1831</f>
        <v>60</v>
      </c>
    </row>
    <row r="1832" spans="2:15" ht="31.5" x14ac:dyDescent="0.25">
      <c r="B1832" s="285" t="s">
        <v>1964</v>
      </c>
      <c r="C1832" s="85" t="s">
        <v>158</v>
      </c>
      <c r="D1832" s="20" t="s">
        <v>143</v>
      </c>
      <c r="E1832" s="162" t="s">
        <v>1965</v>
      </c>
      <c r="F1832" s="55"/>
      <c r="G1832" s="254">
        <f t="shared" ref="G1832:O1832" si="679">G1833</f>
        <v>10000</v>
      </c>
      <c r="H1832" s="254">
        <f t="shared" si="679"/>
        <v>0</v>
      </c>
      <c r="I1832" s="254">
        <f t="shared" si="679"/>
        <v>10000</v>
      </c>
      <c r="J1832" s="254">
        <f t="shared" si="679"/>
        <v>10000</v>
      </c>
      <c r="K1832" s="254">
        <f t="shared" si="679"/>
        <v>0</v>
      </c>
      <c r="L1832" s="254">
        <f t="shared" si="679"/>
        <v>10000</v>
      </c>
      <c r="M1832" s="254">
        <f t="shared" si="679"/>
        <v>10000</v>
      </c>
      <c r="N1832" s="254">
        <f t="shared" si="679"/>
        <v>0</v>
      </c>
      <c r="O1832" s="254">
        <f t="shared" si="679"/>
        <v>10000</v>
      </c>
    </row>
    <row r="1833" spans="2:15" s="32" customFormat="1" ht="31.5" x14ac:dyDescent="0.25">
      <c r="B1833" s="285" t="s">
        <v>1966</v>
      </c>
      <c r="C1833" s="85" t="s">
        <v>158</v>
      </c>
      <c r="D1833" s="20" t="s">
        <v>143</v>
      </c>
      <c r="E1833" s="162" t="s">
        <v>1967</v>
      </c>
      <c r="F1833" s="56" t="s">
        <v>188</v>
      </c>
      <c r="G1833" s="254">
        <v>10000</v>
      </c>
      <c r="H1833" s="254"/>
      <c r="I1833" s="254">
        <f t="shared" si="673"/>
        <v>10000</v>
      </c>
      <c r="J1833" s="254">
        <v>10000</v>
      </c>
      <c r="K1833" s="254"/>
      <c r="L1833" s="254">
        <f>J1833+K1833</f>
        <v>10000</v>
      </c>
      <c r="M1833" s="254">
        <v>10000</v>
      </c>
      <c r="N1833" s="254"/>
      <c r="O1833" s="254">
        <f>M1833+N1833</f>
        <v>10000</v>
      </c>
    </row>
    <row r="1834" spans="2:15" s="32" customFormat="1" ht="53.25" customHeight="1" x14ac:dyDescent="0.25">
      <c r="B1834" s="189" t="s">
        <v>744</v>
      </c>
      <c r="C1834" s="85" t="s">
        <v>158</v>
      </c>
      <c r="D1834" s="20" t="s">
        <v>143</v>
      </c>
      <c r="E1834" s="162" t="s">
        <v>147</v>
      </c>
      <c r="F1834" s="56"/>
      <c r="G1834" s="254">
        <f t="shared" ref="G1834:O1836" si="680">G1835</f>
        <v>39657</v>
      </c>
      <c r="H1834" s="254">
        <f t="shared" si="680"/>
        <v>0</v>
      </c>
      <c r="I1834" s="254">
        <f t="shared" si="680"/>
        <v>39657</v>
      </c>
      <c r="J1834" s="254">
        <f t="shared" si="680"/>
        <v>39657</v>
      </c>
      <c r="K1834" s="254">
        <f t="shared" si="680"/>
        <v>0</v>
      </c>
      <c r="L1834" s="254">
        <f t="shared" si="680"/>
        <v>39657</v>
      </c>
      <c r="M1834" s="254">
        <f t="shared" si="680"/>
        <v>39657</v>
      </c>
      <c r="N1834" s="254">
        <f t="shared" si="680"/>
        <v>0</v>
      </c>
      <c r="O1834" s="254">
        <f t="shared" si="680"/>
        <v>39657</v>
      </c>
    </row>
    <row r="1835" spans="2:15" s="32" customFormat="1" ht="33" x14ac:dyDescent="0.25">
      <c r="B1835" s="241" t="s">
        <v>2218</v>
      </c>
      <c r="C1835" s="85" t="s">
        <v>158</v>
      </c>
      <c r="D1835" s="20" t="s">
        <v>143</v>
      </c>
      <c r="E1835" s="162" t="s">
        <v>753</v>
      </c>
      <c r="F1835" s="56"/>
      <c r="G1835" s="254">
        <f t="shared" si="680"/>
        <v>39657</v>
      </c>
      <c r="H1835" s="254">
        <f t="shared" si="680"/>
        <v>0</v>
      </c>
      <c r="I1835" s="254">
        <f t="shared" si="680"/>
        <v>39657</v>
      </c>
      <c r="J1835" s="254">
        <f t="shared" si="680"/>
        <v>39657</v>
      </c>
      <c r="K1835" s="254">
        <f t="shared" si="680"/>
        <v>0</v>
      </c>
      <c r="L1835" s="254">
        <f t="shared" si="680"/>
        <v>39657</v>
      </c>
      <c r="M1835" s="254">
        <f t="shared" si="680"/>
        <v>39657</v>
      </c>
      <c r="N1835" s="254">
        <f t="shared" si="680"/>
        <v>0</v>
      </c>
      <c r="O1835" s="254">
        <f t="shared" si="680"/>
        <v>39657</v>
      </c>
    </row>
    <row r="1836" spans="2:15" s="32" customFormat="1" ht="33" x14ac:dyDescent="0.25">
      <c r="B1836" s="241" t="s">
        <v>2219</v>
      </c>
      <c r="C1836" s="85" t="s">
        <v>158</v>
      </c>
      <c r="D1836" s="20" t="s">
        <v>143</v>
      </c>
      <c r="E1836" s="162" t="s">
        <v>754</v>
      </c>
      <c r="F1836" s="56"/>
      <c r="G1836" s="254">
        <f t="shared" si="680"/>
        <v>39657</v>
      </c>
      <c r="H1836" s="254">
        <f t="shared" si="680"/>
        <v>0</v>
      </c>
      <c r="I1836" s="254">
        <f t="shared" si="680"/>
        <v>39657</v>
      </c>
      <c r="J1836" s="254">
        <f t="shared" si="680"/>
        <v>39657</v>
      </c>
      <c r="K1836" s="254">
        <f t="shared" si="680"/>
        <v>0</v>
      </c>
      <c r="L1836" s="254">
        <f t="shared" si="680"/>
        <v>39657</v>
      </c>
      <c r="M1836" s="254">
        <f t="shared" si="680"/>
        <v>39657</v>
      </c>
      <c r="N1836" s="254">
        <f t="shared" si="680"/>
        <v>0</v>
      </c>
      <c r="O1836" s="254">
        <f t="shared" si="680"/>
        <v>39657</v>
      </c>
    </row>
    <row r="1837" spans="2:15" s="32" customFormat="1" ht="33.75" thickBot="1" x14ac:dyDescent="0.3">
      <c r="B1837" s="241" t="s">
        <v>755</v>
      </c>
      <c r="C1837" s="85" t="s">
        <v>158</v>
      </c>
      <c r="D1837" s="20" t="s">
        <v>143</v>
      </c>
      <c r="E1837" s="162" t="s">
        <v>756</v>
      </c>
      <c r="F1837" s="56" t="s">
        <v>111</v>
      </c>
      <c r="G1837" s="254">
        <v>39657</v>
      </c>
      <c r="H1837" s="254"/>
      <c r="I1837" s="254">
        <f>G1837+H1837</f>
        <v>39657</v>
      </c>
      <c r="J1837" s="254">
        <v>39657</v>
      </c>
      <c r="K1837" s="254"/>
      <c r="L1837" s="254">
        <f>J1837+K1837</f>
        <v>39657</v>
      </c>
      <c r="M1837" s="254">
        <v>39657</v>
      </c>
      <c r="N1837" s="254"/>
      <c r="O1837" s="254">
        <f>M1837+N1837</f>
        <v>39657</v>
      </c>
    </row>
    <row r="1838" spans="2:15" s="32" customFormat="1" ht="16.5" hidden="1" thickBot="1" x14ac:dyDescent="0.3">
      <c r="B1838" s="189" t="s">
        <v>11</v>
      </c>
      <c r="C1838" s="85" t="s">
        <v>158</v>
      </c>
      <c r="D1838" s="20" t="s">
        <v>143</v>
      </c>
      <c r="E1838" s="162" t="s">
        <v>14</v>
      </c>
      <c r="F1838" s="55"/>
      <c r="G1838" s="254"/>
      <c r="H1838" s="254"/>
      <c r="I1838" s="254"/>
      <c r="J1838" s="254"/>
      <c r="K1838" s="254"/>
      <c r="L1838" s="254"/>
      <c r="M1838" s="254"/>
      <c r="N1838" s="254"/>
      <c r="O1838" s="254"/>
    </row>
    <row r="1839" spans="2:15" s="32" customFormat="1" ht="16.5" hidden="1" thickBot="1" x14ac:dyDescent="0.3">
      <c r="B1839" s="189" t="s">
        <v>190</v>
      </c>
      <c r="C1839" s="85" t="s">
        <v>158</v>
      </c>
      <c r="D1839" s="20" t="s">
        <v>143</v>
      </c>
      <c r="E1839" s="162" t="s">
        <v>23</v>
      </c>
      <c r="F1839" s="55"/>
      <c r="G1839" s="254"/>
      <c r="H1839" s="254"/>
      <c r="I1839" s="254"/>
      <c r="J1839" s="254"/>
      <c r="K1839" s="254"/>
      <c r="L1839" s="254"/>
      <c r="M1839" s="254"/>
      <c r="N1839" s="254"/>
      <c r="O1839" s="254"/>
    </row>
    <row r="1840" spans="2:15" s="32" customFormat="1" ht="63.75" hidden="1" thickBot="1" x14ac:dyDescent="0.3">
      <c r="B1840" s="189" t="s">
        <v>120</v>
      </c>
      <c r="C1840" s="85" t="s">
        <v>158</v>
      </c>
      <c r="D1840" s="20" t="s">
        <v>143</v>
      </c>
      <c r="E1840" s="162" t="s">
        <v>29</v>
      </c>
      <c r="F1840" s="56" t="s">
        <v>19</v>
      </c>
      <c r="G1840" s="254"/>
      <c r="H1840" s="254"/>
      <c r="I1840" s="254"/>
      <c r="J1840" s="254"/>
      <c r="K1840" s="254"/>
      <c r="L1840" s="254"/>
      <c r="M1840" s="254"/>
      <c r="N1840" s="254"/>
      <c r="O1840" s="254"/>
    </row>
    <row r="1841" spans="2:15" ht="16.5" thickBot="1" x14ac:dyDescent="0.3">
      <c r="B1841" s="284" t="s">
        <v>1968</v>
      </c>
      <c r="C1841" s="12">
        <v>11</v>
      </c>
      <c r="D1841" s="21"/>
      <c r="E1841" s="21"/>
      <c r="F1841" s="168"/>
      <c r="G1841" s="251">
        <f t="shared" ref="G1841:O1841" si="681">G1848+G1880+G1904+G1842</f>
        <v>355244</v>
      </c>
      <c r="H1841" s="251">
        <f t="shared" si="681"/>
        <v>6271</v>
      </c>
      <c r="I1841" s="251">
        <f t="shared" si="681"/>
        <v>361515</v>
      </c>
      <c r="J1841" s="251">
        <f t="shared" si="681"/>
        <v>297046</v>
      </c>
      <c r="K1841" s="251">
        <f t="shared" si="681"/>
        <v>-31974</v>
      </c>
      <c r="L1841" s="251">
        <f t="shared" si="681"/>
        <v>265072</v>
      </c>
      <c r="M1841" s="251">
        <f t="shared" si="681"/>
        <v>236986</v>
      </c>
      <c r="N1841" s="251">
        <f t="shared" si="681"/>
        <v>-5389</v>
      </c>
      <c r="O1841" s="251">
        <f t="shared" si="681"/>
        <v>231597</v>
      </c>
    </row>
    <row r="1842" spans="2:15" ht="15.75" x14ac:dyDescent="0.25">
      <c r="B1842" s="216" t="s">
        <v>2097</v>
      </c>
      <c r="C1842" s="228" t="s">
        <v>92</v>
      </c>
      <c r="D1842" s="229" t="s">
        <v>12</v>
      </c>
      <c r="E1842" s="220"/>
      <c r="F1842" s="220"/>
      <c r="G1842" s="221">
        <f>SUM(G1843)</f>
        <v>3630</v>
      </c>
      <c r="H1842" s="221">
        <f t="shared" ref="H1842:I1844" si="682">SUM(H1843)</f>
        <v>0</v>
      </c>
      <c r="I1842" s="221">
        <f t="shared" si="682"/>
        <v>3630</v>
      </c>
      <c r="J1842" s="215">
        <f t="shared" ref="J1842:M1844" si="683">SUM(J1843)</f>
        <v>3758</v>
      </c>
      <c r="K1842" s="221">
        <f t="shared" ref="K1842:L1844" si="684">SUM(K1843)</f>
        <v>0</v>
      </c>
      <c r="L1842" s="221">
        <f t="shared" si="684"/>
        <v>3758</v>
      </c>
      <c r="M1842" s="215">
        <f t="shared" si="683"/>
        <v>3890</v>
      </c>
      <c r="N1842" s="221">
        <f t="shared" ref="N1842:O1844" si="685">SUM(N1843)</f>
        <v>0</v>
      </c>
      <c r="O1842" s="221">
        <f t="shared" si="685"/>
        <v>3890</v>
      </c>
    </row>
    <row r="1843" spans="2:15" ht="33" x14ac:dyDescent="0.25">
      <c r="B1843" s="241" t="s">
        <v>2248</v>
      </c>
      <c r="C1843" s="230" t="s">
        <v>92</v>
      </c>
      <c r="D1843" s="231" t="s">
        <v>12</v>
      </c>
      <c r="E1843" s="222" t="s">
        <v>143</v>
      </c>
      <c r="F1843" s="222"/>
      <c r="G1843" s="223">
        <f>SUM(G1844)</f>
        <v>3630</v>
      </c>
      <c r="H1843" s="223">
        <f t="shared" si="682"/>
        <v>0</v>
      </c>
      <c r="I1843" s="223">
        <f t="shared" si="682"/>
        <v>3630</v>
      </c>
      <c r="J1843" s="217">
        <f t="shared" si="683"/>
        <v>3758</v>
      </c>
      <c r="K1843" s="223">
        <f t="shared" si="684"/>
        <v>0</v>
      </c>
      <c r="L1843" s="223">
        <f t="shared" si="684"/>
        <v>3758</v>
      </c>
      <c r="M1843" s="217">
        <f t="shared" si="683"/>
        <v>3890</v>
      </c>
      <c r="N1843" s="223">
        <f t="shared" si="685"/>
        <v>0</v>
      </c>
      <c r="O1843" s="223">
        <f t="shared" si="685"/>
        <v>3890</v>
      </c>
    </row>
    <row r="1844" spans="2:15" ht="16.5" x14ac:dyDescent="0.25">
      <c r="B1844" s="241" t="s">
        <v>1974</v>
      </c>
      <c r="C1844" s="232" t="s">
        <v>92</v>
      </c>
      <c r="D1844" s="233" t="s">
        <v>12</v>
      </c>
      <c r="E1844" s="224" t="s">
        <v>1975</v>
      </c>
      <c r="F1844" s="224"/>
      <c r="G1844" s="225">
        <f>SUM(G1845)</f>
        <v>3630</v>
      </c>
      <c r="H1844" s="225">
        <f t="shared" si="682"/>
        <v>0</v>
      </c>
      <c r="I1844" s="225">
        <f t="shared" si="682"/>
        <v>3630</v>
      </c>
      <c r="J1844" s="218">
        <f t="shared" si="683"/>
        <v>3758</v>
      </c>
      <c r="K1844" s="225">
        <f t="shared" si="684"/>
        <v>0</v>
      </c>
      <c r="L1844" s="225">
        <f t="shared" si="684"/>
        <v>3758</v>
      </c>
      <c r="M1844" s="218">
        <f t="shared" si="683"/>
        <v>3890</v>
      </c>
      <c r="N1844" s="225">
        <f t="shared" si="685"/>
        <v>0</v>
      </c>
      <c r="O1844" s="225">
        <f t="shared" si="685"/>
        <v>3890</v>
      </c>
    </row>
    <row r="1845" spans="2:15" ht="33" x14ac:dyDescent="0.25">
      <c r="B1845" s="241" t="s">
        <v>1976</v>
      </c>
      <c r="C1845" s="232" t="s">
        <v>92</v>
      </c>
      <c r="D1845" s="233" t="s">
        <v>12</v>
      </c>
      <c r="E1845" s="224" t="s">
        <v>1977</v>
      </c>
      <c r="F1845" s="224"/>
      <c r="G1845" s="225">
        <f t="shared" ref="G1845:O1845" si="686">SUM(G1846:G1847)</f>
        <v>3630</v>
      </c>
      <c r="H1845" s="225">
        <f t="shared" si="686"/>
        <v>0</v>
      </c>
      <c r="I1845" s="225">
        <f t="shared" si="686"/>
        <v>3630</v>
      </c>
      <c r="J1845" s="218">
        <f t="shared" si="686"/>
        <v>3758</v>
      </c>
      <c r="K1845" s="225">
        <f t="shared" si="686"/>
        <v>0</v>
      </c>
      <c r="L1845" s="225">
        <f t="shared" si="686"/>
        <v>3758</v>
      </c>
      <c r="M1845" s="218">
        <f t="shared" si="686"/>
        <v>3890</v>
      </c>
      <c r="N1845" s="225">
        <f t="shared" si="686"/>
        <v>0</v>
      </c>
      <c r="O1845" s="225">
        <f t="shared" si="686"/>
        <v>3890</v>
      </c>
    </row>
    <row r="1846" spans="2:15" ht="33" x14ac:dyDescent="0.25">
      <c r="B1846" s="241" t="s">
        <v>1051</v>
      </c>
      <c r="C1846" s="232" t="s">
        <v>92</v>
      </c>
      <c r="D1846" s="233" t="s">
        <v>12</v>
      </c>
      <c r="E1846" s="224" t="s">
        <v>1978</v>
      </c>
      <c r="F1846" s="224" t="s">
        <v>111</v>
      </c>
      <c r="G1846" s="225">
        <v>450</v>
      </c>
      <c r="H1846" s="225"/>
      <c r="I1846" s="225">
        <f>G1846+H1846</f>
        <v>450</v>
      </c>
      <c r="J1846" s="218">
        <v>450</v>
      </c>
      <c r="K1846" s="225"/>
      <c r="L1846" s="225">
        <f>J1846+K1846</f>
        <v>450</v>
      </c>
      <c r="M1846" s="218">
        <v>450</v>
      </c>
      <c r="N1846" s="225"/>
      <c r="O1846" s="225">
        <f>M1846+N1846</f>
        <v>450</v>
      </c>
    </row>
    <row r="1847" spans="2:15" ht="50.25" thickBot="1" x14ac:dyDescent="0.3">
      <c r="B1847" s="241" t="s">
        <v>109</v>
      </c>
      <c r="C1847" s="234" t="s">
        <v>92</v>
      </c>
      <c r="D1847" s="235" t="s">
        <v>12</v>
      </c>
      <c r="E1847" s="226" t="s">
        <v>2096</v>
      </c>
      <c r="F1847" s="226" t="s">
        <v>111</v>
      </c>
      <c r="G1847" s="227">
        <v>3180</v>
      </c>
      <c r="H1847" s="227"/>
      <c r="I1847" s="227">
        <f>G1847+H1847</f>
        <v>3180</v>
      </c>
      <c r="J1847" s="219">
        <v>3308</v>
      </c>
      <c r="K1847" s="227"/>
      <c r="L1847" s="227">
        <f>J1847+K1847</f>
        <v>3308</v>
      </c>
      <c r="M1847" s="219">
        <v>3440</v>
      </c>
      <c r="N1847" s="227"/>
      <c r="O1847" s="227">
        <f>M1847+N1847</f>
        <v>3440</v>
      </c>
    </row>
    <row r="1848" spans="2:15" ht="16.5" thickBot="1" x14ac:dyDescent="0.3">
      <c r="B1848" s="284" t="s">
        <v>1969</v>
      </c>
      <c r="C1848" s="12">
        <v>11</v>
      </c>
      <c r="D1848" s="15" t="s">
        <v>10</v>
      </c>
      <c r="E1848" s="14"/>
      <c r="F1848" s="16"/>
      <c r="G1848" s="251">
        <f t="shared" ref="G1848:O1848" si="687">G1849+G1853+G1864</f>
        <v>5652</v>
      </c>
      <c r="H1848" s="251">
        <f t="shared" si="687"/>
        <v>0</v>
      </c>
      <c r="I1848" s="251">
        <f t="shared" si="687"/>
        <v>5652</v>
      </c>
      <c r="J1848" s="251">
        <f t="shared" si="687"/>
        <v>2410</v>
      </c>
      <c r="K1848" s="251">
        <f t="shared" si="687"/>
        <v>0</v>
      </c>
      <c r="L1848" s="251">
        <f t="shared" si="687"/>
        <v>2410</v>
      </c>
      <c r="M1848" s="251">
        <f t="shared" si="687"/>
        <v>2410</v>
      </c>
      <c r="N1848" s="251">
        <f t="shared" si="687"/>
        <v>0</v>
      </c>
      <c r="O1848" s="251">
        <f t="shared" si="687"/>
        <v>2410</v>
      </c>
    </row>
    <row r="1849" spans="2:15" ht="31.5" x14ac:dyDescent="0.25">
      <c r="B1849" s="206" t="s">
        <v>1970</v>
      </c>
      <c r="C1849" s="42" t="s">
        <v>92</v>
      </c>
      <c r="D1849" s="3" t="s">
        <v>13</v>
      </c>
      <c r="E1849" s="102" t="s">
        <v>12</v>
      </c>
      <c r="F1849" s="4"/>
      <c r="G1849" s="258">
        <f t="shared" ref="G1849:O1851" si="688">G1850</f>
        <v>210</v>
      </c>
      <c r="H1849" s="258">
        <f t="shared" si="688"/>
        <v>0</v>
      </c>
      <c r="I1849" s="258">
        <f t="shared" si="688"/>
        <v>210</v>
      </c>
      <c r="J1849" s="258">
        <f t="shared" si="688"/>
        <v>210</v>
      </c>
      <c r="K1849" s="258">
        <f t="shared" si="688"/>
        <v>0</v>
      </c>
      <c r="L1849" s="258">
        <f t="shared" si="688"/>
        <v>210</v>
      </c>
      <c r="M1849" s="258">
        <f t="shared" si="688"/>
        <v>210</v>
      </c>
      <c r="N1849" s="258">
        <f t="shared" si="688"/>
        <v>0</v>
      </c>
      <c r="O1849" s="258">
        <f t="shared" si="688"/>
        <v>210</v>
      </c>
    </row>
    <row r="1850" spans="2:15" ht="34.5" customHeight="1" x14ac:dyDescent="0.25">
      <c r="B1850" s="318" t="s">
        <v>2127</v>
      </c>
      <c r="C1850" s="42" t="s">
        <v>92</v>
      </c>
      <c r="D1850" s="3" t="s">
        <v>13</v>
      </c>
      <c r="E1850" s="102" t="s">
        <v>42</v>
      </c>
      <c r="F1850" s="4"/>
      <c r="G1850" s="254">
        <f t="shared" si="688"/>
        <v>210</v>
      </c>
      <c r="H1850" s="254">
        <f t="shared" si="688"/>
        <v>0</v>
      </c>
      <c r="I1850" s="254">
        <f t="shared" si="688"/>
        <v>210</v>
      </c>
      <c r="J1850" s="254">
        <f t="shared" si="688"/>
        <v>210</v>
      </c>
      <c r="K1850" s="254">
        <f t="shared" si="688"/>
        <v>0</v>
      </c>
      <c r="L1850" s="254">
        <f t="shared" si="688"/>
        <v>210</v>
      </c>
      <c r="M1850" s="254">
        <f t="shared" si="688"/>
        <v>210</v>
      </c>
      <c r="N1850" s="254">
        <f t="shared" si="688"/>
        <v>0</v>
      </c>
      <c r="O1850" s="254">
        <f t="shared" si="688"/>
        <v>210</v>
      </c>
    </row>
    <row r="1851" spans="2:15" ht="36.75" customHeight="1" x14ac:dyDescent="0.25">
      <c r="B1851" s="318" t="s">
        <v>273</v>
      </c>
      <c r="C1851" s="42" t="s">
        <v>92</v>
      </c>
      <c r="D1851" s="3" t="s">
        <v>13</v>
      </c>
      <c r="E1851" s="102" t="s">
        <v>1257</v>
      </c>
      <c r="F1851" s="4"/>
      <c r="G1851" s="254">
        <f t="shared" si="688"/>
        <v>210</v>
      </c>
      <c r="H1851" s="254">
        <f t="shared" si="688"/>
        <v>0</v>
      </c>
      <c r="I1851" s="254">
        <f t="shared" si="688"/>
        <v>210</v>
      </c>
      <c r="J1851" s="254">
        <f t="shared" si="688"/>
        <v>210</v>
      </c>
      <c r="K1851" s="254">
        <f t="shared" si="688"/>
        <v>0</v>
      </c>
      <c r="L1851" s="254">
        <f t="shared" si="688"/>
        <v>210</v>
      </c>
      <c r="M1851" s="254">
        <f t="shared" si="688"/>
        <v>210</v>
      </c>
      <c r="N1851" s="254">
        <f t="shared" si="688"/>
        <v>0</v>
      </c>
      <c r="O1851" s="254">
        <f t="shared" si="688"/>
        <v>210</v>
      </c>
    </row>
    <row r="1852" spans="2:15" ht="31.5" x14ac:dyDescent="0.25">
      <c r="B1852" s="318" t="s">
        <v>1971</v>
      </c>
      <c r="C1852" s="42" t="s">
        <v>92</v>
      </c>
      <c r="D1852" s="3" t="s">
        <v>13</v>
      </c>
      <c r="E1852" s="102" t="s">
        <v>276</v>
      </c>
      <c r="F1852" s="5" t="s">
        <v>30</v>
      </c>
      <c r="G1852" s="254">
        <v>210</v>
      </c>
      <c r="H1852" s="254"/>
      <c r="I1852" s="254">
        <f>G1852+H1852</f>
        <v>210</v>
      </c>
      <c r="J1852" s="254">
        <v>210</v>
      </c>
      <c r="K1852" s="254"/>
      <c r="L1852" s="254">
        <f>J1852+K1852</f>
        <v>210</v>
      </c>
      <c r="M1852" s="254">
        <v>210</v>
      </c>
      <c r="N1852" s="254"/>
      <c r="O1852" s="254">
        <f>M1852+N1852</f>
        <v>210</v>
      </c>
    </row>
    <row r="1853" spans="2:15" ht="31.5" x14ac:dyDescent="0.25">
      <c r="B1853" s="189" t="s">
        <v>1307</v>
      </c>
      <c r="C1853" s="42" t="s">
        <v>92</v>
      </c>
      <c r="D1853" s="3" t="s">
        <v>13</v>
      </c>
      <c r="E1853" s="102" t="s">
        <v>39</v>
      </c>
      <c r="F1853" s="4"/>
      <c r="G1853" s="254">
        <f>G1854</f>
        <v>744</v>
      </c>
      <c r="H1853" s="254">
        <f>H1854</f>
        <v>0</v>
      </c>
      <c r="I1853" s="254">
        <f>I1854</f>
        <v>744</v>
      </c>
      <c r="J1853" s="254">
        <f>J1854</f>
        <v>0</v>
      </c>
      <c r="K1853" s="254">
        <f>K1854</f>
        <v>0</v>
      </c>
      <c r="L1853" s="254"/>
      <c r="M1853" s="254"/>
      <c r="N1853" s="254"/>
      <c r="O1853" s="254"/>
    </row>
    <row r="1854" spans="2:15" ht="15.75" x14ac:dyDescent="0.25">
      <c r="B1854" s="318" t="s">
        <v>1574</v>
      </c>
      <c r="C1854" s="42" t="s">
        <v>92</v>
      </c>
      <c r="D1854" s="3" t="s">
        <v>13</v>
      </c>
      <c r="E1854" s="102" t="s">
        <v>279</v>
      </c>
      <c r="F1854" s="4"/>
      <c r="G1854" s="254">
        <f>G1855+G1862</f>
        <v>744</v>
      </c>
      <c r="H1854" s="254">
        <f>H1855+H1862</f>
        <v>0</v>
      </c>
      <c r="I1854" s="254">
        <f>I1855+I1862</f>
        <v>744</v>
      </c>
      <c r="J1854" s="254">
        <f>J1855+J1862</f>
        <v>0</v>
      </c>
      <c r="K1854" s="254">
        <f>K1855+K1862</f>
        <v>0</v>
      </c>
      <c r="L1854" s="254"/>
      <c r="M1854" s="254"/>
      <c r="N1854" s="254"/>
      <c r="O1854" s="254"/>
    </row>
    <row r="1855" spans="2:15" ht="78.75" x14ac:dyDescent="0.25">
      <c r="B1855" s="287" t="s">
        <v>1575</v>
      </c>
      <c r="C1855" s="42" t="s">
        <v>92</v>
      </c>
      <c r="D1855" s="3" t="s">
        <v>13</v>
      </c>
      <c r="E1855" s="102" t="s">
        <v>280</v>
      </c>
      <c r="F1855" s="4"/>
      <c r="G1855" s="254">
        <f>G1859+G1860+G1861</f>
        <v>744</v>
      </c>
      <c r="H1855" s="254">
        <f>H1859+H1860+H1861</f>
        <v>0</v>
      </c>
      <c r="I1855" s="254">
        <f>I1859+I1860+I1861</f>
        <v>744</v>
      </c>
      <c r="J1855" s="254">
        <f>J1859+J1860+J1861</f>
        <v>0</v>
      </c>
      <c r="K1855" s="254">
        <f>K1859+K1860+K1861</f>
        <v>0</v>
      </c>
      <c r="L1855" s="254"/>
      <c r="M1855" s="254"/>
      <c r="N1855" s="254"/>
      <c r="O1855" s="254"/>
    </row>
    <row r="1856" spans="2:15" ht="31.5" hidden="1" x14ac:dyDescent="0.25">
      <c r="B1856" s="287" t="s">
        <v>140</v>
      </c>
      <c r="C1856" s="42" t="s">
        <v>92</v>
      </c>
      <c r="D1856" s="3" t="s">
        <v>13</v>
      </c>
      <c r="E1856" s="102" t="s">
        <v>1309</v>
      </c>
      <c r="F1856" s="5" t="s">
        <v>30</v>
      </c>
      <c r="G1856" s="254"/>
      <c r="H1856" s="254"/>
      <c r="I1856" s="254"/>
      <c r="J1856" s="254"/>
      <c r="K1856" s="254"/>
      <c r="L1856" s="254"/>
      <c r="M1856" s="254"/>
      <c r="N1856" s="254"/>
      <c r="O1856" s="254"/>
    </row>
    <row r="1857" spans="2:15" ht="52.5" hidden="1" customHeight="1" x14ac:dyDescent="0.25">
      <c r="B1857" s="318" t="s">
        <v>743</v>
      </c>
      <c r="C1857" s="42" t="s">
        <v>92</v>
      </c>
      <c r="D1857" s="3" t="s">
        <v>13</v>
      </c>
      <c r="E1857" s="102" t="s">
        <v>282</v>
      </c>
      <c r="F1857" s="4">
        <v>200</v>
      </c>
      <c r="G1857" s="254"/>
      <c r="H1857" s="254"/>
      <c r="I1857" s="254"/>
      <c r="J1857" s="254"/>
      <c r="K1857" s="254"/>
      <c r="L1857" s="254"/>
      <c r="M1857" s="254"/>
      <c r="N1857" s="254"/>
      <c r="O1857" s="254"/>
    </row>
    <row r="1858" spans="2:15" ht="53.25" hidden="1" customHeight="1" x14ac:dyDescent="0.25">
      <c r="B1858" s="318" t="s">
        <v>1972</v>
      </c>
      <c r="C1858" s="42" t="s">
        <v>92</v>
      </c>
      <c r="D1858" s="3" t="s">
        <v>13</v>
      </c>
      <c r="E1858" s="102" t="s">
        <v>282</v>
      </c>
      <c r="F1858" s="5" t="s">
        <v>111</v>
      </c>
      <c r="G1858" s="254"/>
      <c r="H1858" s="254"/>
      <c r="I1858" s="254"/>
      <c r="J1858" s="254"/>
      <c r="K1858" s="254"/>
      <c r="L1858" s="254"/>
      <c r="M1858" s="254"/>
      <c r="N1858" s="254"/>
      <c r="O1858" s="254"/>
    </row>
    <row r="1859" spans="2:15" ht="38.25" hidden="1" customHeight="1" x14ac:dyDescent="0.25">
      <c r="B1859" s="318" t="s">
        <v>1971</v>
      </c>
      <c r="C1859" s="42" t="s">
        <v>92</v>
      </c>
      <c r="D1859" s="3" t="s">
        <v>13</v>
      </c>
      <c r="E1859" s="102" t="s">
        <v>1309</v>
      </c>
      <c r="F1859" s="5">
        <v>600</v>
      </c>
      <c r="G1859" s="254"/>
      <c r="H1859" s="254"/>
      <c r="I1859" s="254"/>
      <c r="J1859" s="254"/>
      <c r="K1859" s="254"/>
      <c r="L1859" s="254"/>
      <c r="M1859" s="254"/>
      <c r="N1859" s="254"/>
      <c r="O1859" s="254"/>
    </row>
    <row r="1860" spans="2:15" ht="49.5" customHeight="1" x14ac:dyDescent="0.25">
      <c r="B1860" s="318" t="s">
        <v>2124</v>
      </c>
      <c r="C1860" s="42" t="s">
        <v>92</v>
      </c>
      <c r="D1860" s="3" t="s">
        <v>13</v>
      </c>
      <c r="E1860" s="102" t="s">
        <v>283</v>
      </c>
      <c r="F1860" s="4">
        <v>500</v>
      </c>
      <c r="G1860" s="254">
        <v>744</v>
      </c>
      <c r="H1860" s="254"/>
      <c r="I1860" s="254">
        <f>G1860+H1860</f>
        <v>744</v>
      </c>
      <c r="J1860" s="254">
        <v>0</v>
      </c>
      <c r="K1860" s="254"/>
      <c r="L1860" s="254"/>
      <c r="M1860" s="254"/>
      <c r="N1860" s="254"/>
      <c r="O1860" s="254"/>
    </row>
    <row r="1861" spans="2:15" ht="50.25" hidden="1" customHeight="1" x14ac:dyDescent="0.25">
      <c r="B1861" s="318" t="s">
        <v>1973</v>
      </c>
      <c r="C1861" s="42" t="s">
        <v>92</v>
      </c>
      <c r="D1861" s="3" t="s">
        <v>13</v>
      </c>
      <c r="E1861" s="102" t="s">
        <v>283</v>
      </c>
      <c r="F1861" s="5" t="s">
        <v>111</v>
      </c>
      <c r="G1861" s="254"/>
      <c r="H1861" s="254"/>
      <c r="I1861" s="254"/>
      <c r="J1861" s="254"/>
      <c r="K1861" s="254"/>
      <c r="L1861" s="254"/>
      <c r="M1861" s="254"/>
      <c r="N1861" s="254"/>
      <c r="O1861" s="254"/>
    </row>
    <row r="1862" spans="2:15" ht="31.5" hidden="1" x14ac:dyDescent="0.25">
      <c r="B1862" s="285" t="s">
        <v>1313</v>
      </c>
      <c r="C1862" s="42" t="s">
        <v>92</v>
      </c>
      <c r="D1862" s="3" t="s">
        <v>13</v>
      </c>
      <c r="E1862" s="102" t="s">
        <v>1314</v>
      </c>
      <c r="F1862" s="4"/>
      <c r="G1862" s="254">
        <f t="shared" ref="G1862:O1862" si="689">G1863</f>
        <v>0</v>
      </c>
      <c r="H1862" s="254">
        <f t="shared" si="689"/>
        <v>0</v>
      </c>
      <c r="I1862" s="254">
        <f t="shared" si="689"/>
        <v>0</v>
      </c>
      <c r="J1862" s="254">
        <f t="shared" si="689"/>
        <v>0</v>
      </c>
      <c r="K1862" s="254">
        <f t="shared" si="689"/>
        <v>0</v>
      </c>
      <c r="L1862" s="254">
        <f t="shared" si="689"/>
        <v>0</v>
      </c>
      <c r="M1862" s="254">
        <f t="shared" si="689"/>
        <v>0</v>
      </c>
      <c r="N1862" s="254">
        <f t="shared" si="689"/>
        <v>0</v>
      </c>
      <c r="O1862" s="254">
        <f t="shared" si="689"/>
        <v>0</v>
      </c>
    </row>
    <row r="1863" spans="2:15" ht="31.5" hidden="1" x14ac:dyDescent="0.25">
      <c r="B1863" s="287" t="s">
        <v>140</v>
      </c>
      <c r="C1863" s="42" t="s">
        <v>92</v>
      </c>
      <c r="D1863" s="3" t="s">
        <v>13</v>
      </c>
      <c r="E1863" s="102" t="s">
        <v>1315</v>
      </c>
      <c r="F1863" s="5" t="s">
        <v>30</v>
      </c>
      <c r="G1863" s="254"/>
      <c r="H1863" s="254"/>
      <c r="I1863" s="254"/>
      <c r="J1863" s="254"/>
      <c r="K1863" s="254"/>
      <c r="L1863" s="254"/>
      <c r="M1863" s="254"/>
      <c r="N1863" s="254"/>
      <c r="O1863" s="254"/>
    </row>
    <row r="1864" spans="2:15" ht="31.5" x14ac:dyDescent="0.25">
      <c r="B1864" s="318" t="s">
        <v>1111</v>
      </c>
      <c r="C1864" s="42" t="s">
        <v>92</v>
      </c>
      <c r="D1864" s="3" t="s">
        <v>13</v>
      </c>
      <c r="E1864" s="102" t="s">
        <v>143</v>
      </c>
      <c r="F1864" s="4"/>
      <c r="G1864" s="254">
        <f t="shared" ref="G1864:O1864" si="690">G1865+G1875</f>
        <v>4698</v>
      </c>
      <c r="H1864" s="254">
        <f t="shared" si="690"/>
        <v>0</v>
      </c>
      <c r="I1864" s="254">
        <f t="shared" si="690"/>
        <v>4698</v>
      </c>
      <c r="J1864" s="254">
        <f t="shared" si="690"/>
        <v>2200</v>
      </c>
      <c r="K1864" s="254">
        <f t="shared" si="690"/>
        <v>0</v>
      </c>
      <c r="L1864" s="254">
        <f t="shared" si="690"/>
        <v>2200</v>
      </c>
      <c r="M1864" s="254">
        <f t="shared" si="690"/>
        <v>2200</v>
      </c>
      <c r="N1864" s="254">
        <f t="shared" si="690"/>
        <v>0</v>
      </c>
      <c r="O1864" s="254">
        <f t="shared" si="690"/>
        <v>2200</v>
      </c>
    </row>
    <row r="1865" spans="2:15" ht="15.75" x14ac:dyDescent="0.25">
      <c r="B1865" s="318" t="s">
        <v>1974</v>
      </c>
      <c r="C1865" s="42" t="s">
        <v>92</v>
      </c>
      <c r="D1865" s="3" t="s">
        <v>13</v>
      </c>
      <c r="E1865" s="102" t="s">
        <v>1975</v>
      </c>
      <c r="F1865" s="4"/>
      <c r="G1865" s="254">
        <f t="shared" ref="G1865:O1865" si="691">G1866+G1870+G1873</f>
        <v>2198</v>
      </c>
      <c r="H1865" s="254">
        <f t="shared" si="691"/>
        <v>0</v>
      </c>
      <c r="I1865" s="254">
        <f t="shared" si="691"/>
        <v>2198</v>
      </c>
      <c r="J1865" s="254">
        <f t="shared" si="691"/>
        <v>300</v>
      </c>
      <c r="K1865" s="254">
        <f t="shared" si="691"/>
        <v>0</v>
      </c>
      <c r="L1865" s="254">
        <f t="shared" si="691"/>
        <v>300</v>
      </c>
      <c r="M1865" s="254">
        <f t="shared" si="691"/>
        <v>300</v>
      </c>
      <c r="N1865" s="254">
        <f t="shared" si="691"/>
        <v>0</v>
      </c>
      <c r="O1865" s="254">
        <f t="shared" si="691"/>
        <v>300</v>
      </c>
    </row>
    <row r="1866" spans="2:15" ht="33.75" customHeight="1" x14ac:dyDescent="0.25">
      <c r="B1866" s="318" t="s">
        <v>1976</v>
      </c>
      <c r="C1866" s="42" t="s">
        <v>92</v>
      </c>
      <c r="D1866" s="3" t="s">
        <v>13</v>
      </c>
      <c r="E1866" s="102" t="s">
        <v>1977</v>
      </c>
      <c r="F1866" s="4"/>
      <c r="G1866" s="254">
        <f t="shared" ref="G1866:O1866" si="692">G1867</f>
        <v>2198</v>
      </c>
      <c r="H1866" s="254">
        <f t="shared" si="692"/>
        <v>0</v>
      </c>
      <c r="I1866" s="254">
        <f t="shared" si="692"/>
        <v>2198</v>
      </c>
      <c r="J1866" s="254">
        <f t="shared" si="692"/>
        <v>300</v>
      </c>
      <c r="K1866" s="254">
        <f t="shared" si="692"/>
        <v>0</v>
      </c>
      <c r="L1866" s="254">
        <f t="shared" si="692"/>
        <v>300</v>
      </c>
      <c r="M1866" s="254">
        <f t="shared" si="692"/>
        <v>300</v>
      </c>
      <c r="N1866" s="254">
        <f t="shared" si="692"/>
        <v>0</v>
      </c>
      <c r="O1866" s="254">
        <f t="shared" si="692"/>
        <v>300</v>
      </c>
    </row>
    <row r="1867" spans="2:15" ht="31.5" x14ac:dyDescent="0.25">
      <c r="B1867" s="287" t="s">
        <v>140</v>
      </c>
      <c r="C1867" s="42" t="s">
        <v>92</v>
      </c>
      <c r="D1867" s="3" t="s">
        <v>13</v>
      </c>
      <c r="E1867" s="102" t="s">
        <v>1978</v>
      </c>
      <c r="F1867" s="5" t="s">
        <v>30</v>
      </c>
      <c r="G1867" s="254">
        <v>2198</v>
      </c>
      <c r="H1867" s="254"/>
      <c r="I1867" s="254">
        <f>G1867+H1867</f>
        <v>2198</v>
      </c>
      <c r="J1867" s="254">
        <v>300</v>
      </c>
      <c r="K1867" s="254"/>
      <c r="L1867" s="254">
        <f>J1867+K1867</f>
        <v>300</v>
      </c>
      <c r="M1867" s="254">
        <v>300</v>
      </c>
      <c r="N1867" s="254"/>
      <c r="O1867" s="254">
        <f>M1867+N1867</f>
        <v>300</v>
      </c>
    </row>
    <row r="1868" spans="2:15" ht="47.25" hidden="1" x14ac:dyDescent="0.25">
      <c r="B1868" s="318" t="s">
        <v>1979</v>
      </c>
      <c r="C1868" s="42" t="s">
        <v>92</v>
      </c>
      <c r="D1868" s="3" t="s">
        <v>13</v>
      </c>
      <c r="E1868" s="102" t="s">
        <v>1980</v>
      </c>
      <c r="F1868" s="5" t="s">
        <v>111</v>
      </c>
      <c r="G1868" s="254"/>
      <c r="H1868" s="254"/>
      <c r="I1868" s="254"/>
      <c r="J1868" s="254"/>
      <c r="K1868" s="254"/>
      <c r="L1868" s="254"/>
      <c r="M1868" s="254"/>
      <c r="N1868" s="254"/>
      <c r="O1868" s="254"/>
    </row>
    <row r="1869" spans="2:15" ht="47.25" hidden="1" x14ac:dyDescent="0.25">
      <c r="B1869" s="318" t="s">
        <v>1981</v>
      </c>
      <c r="C1869" s="42" t="s">
        <v>92</v>
      </c>
      <c r="D1869" s="3" t="s">
        <v>13</v>
      </c>
      <c r="E1869" s="102" t="s">
        <v>1982</v>
      </c>
      <c r="F1869" s="5" t="s">
        <v>111</v>
      </c>
      <c r="G1869" s="254"/>
      <c r="H1869" s="254"/>
      <c r="I1869" s="254"/>
      <c r="J1869" s="254"/>
      <c r="K1869" s="254"/>
      <c r="L1869" s="254"/>
      <c r="M1869" s="254"/>
      <c r="N1869" s="254"/>
      <c r="O1869" s="254"/>
    </row>
    <row r="1870" spans="2:15" ht="31.5" hidden="1" x14ac:dyDescent="0.25">
      <c r="B1870" s="322" t="s">
        <v>1983</v>
      </c>
      <c r="C1870" s="42" t="s">
        <v>92</v>
      </c>
      <c r="D1870" s="3" t="s">
        <v>13</v>
      </c>
      <c r="E1870" s="102" t="s">
        <v>1984</v>
      </c>
      <c r="F1870" s="4"/>
      <c r="G1870" s="254">
        <f t="shared" ref="G1870:O1870" si="693">G1871+G1872</f>
        <v>0</v>
      </c>
      <c r="H1870" s="254">
        <f t="shared" si="693"/>
        <v>0</v>
      </c>
      <c r="I1870" s="254">
        <f t="shared" si="693"/>
        <v>0</v>
      </c>
      <c r="J1870" s="254">
        <f t="shared" si="693"/>
        <v>0</v>
      </c>
      <c r="K1870" s="254">
        <f t="shared" si="693"/>
        <v>0</v>
      </c>
      <c r="L1870" s="254">
        <f t="shared" si="693"/>
        <v>0</v>
      </c>
      <c r="M1870" s="254">
        <f t="shared" si="693"/>
        <v>0</v>
      </c>
      <c r="N1870" s="254">
        <f t="shared" si="693"/>
        <v>0</v>
      </c>
      <c r="O1870" s="254">
        <f t="shared" si="693"/>
        <v>0</v>
      </c>
    </row>
    <row r="1871" spans="2:15" ht="68.25" hidden="1" customHeight="1" x14ac:dyDescent="0.25">
      <c r="B1871" s="322" t="s">
        <v>1979</v>
      </c>
      <c r="C1871" s="42" t="s">
        <v>92</v>
      </c>
      <c r="D1871" s="3" t="s">
        <v>13</v>
      </c>
      <c r="E1871" s="102" t="s">
        <v>1985</v>
      </c>
      <c r="F1871" s="4">
        <v>600</v>
      </c>
      <c r="G1871" s="254"/>
      <c r="H1871" s="254"/>
      <c r="I1871" s="254"/>
      <c r="J1871" s="254"/>
      <c r="K1871" s="254"/>
      <c r="L1871" s="254"/>
      <c r="M1871" s="254"/>
      <c r="N1871" s="254"/>
      <c r="O1871" s="254"/>
    </row>
    <row r="1872" spans="2:15" ht="87" hidden="1" customHeight="1" x14ac:dyDescent="0.25">
      <c r="B1872" s="322" t="s">
        <v>1981</v>
      </c>
      <c r="C1872" s="42" t="s">
        <v>92</v>
      </c>
      <c r="D1872" s="3" t="s">
        <v>13</v>
      </c>
      <c r="E1872" s="102" t="s">
        <v>1986</v>
      </c>
      <c r="F1872" s="4">
        <v>600</v>
      </c>
      <c r="G1872" s="254"/>
      <c r="H1872" s="254"/>
      <c r="I1872" s="254"/>
      <c r="J1872" s="254"/>
      <c r="K1872" s="254"/>
      <c r="L1872" s="254"/>
      <c r="M1872" s="254"/>
      <c r="N1872" s="254"/>
      <c r="O1872" s="254"/>
    </row>
    <row r="1873" spans="2:15" ht="36.75" hidden="1" customHeight="1" x14ac:dyDescent="0.25">
      <c r="B1873" s="322" t="s">
        <v>1987</v>
      </c>
      <c r="C1873" s="42" t="s">
        <v>92</v>
      </c>
      <c r="D1873" s="3" t="s">
        <v>13</v>
      </c>
      <c r="E1873" s="102" t="s">
        <v>1988</v>
      </c>
      <c r="F1873" s="2"/>
      <c r="G1873" s="254">
        <f t="shared" ref="G1873:O1873" si="694">G1874</f>
        <v>0</v>
      </c>
      <c r="H1873" s="254">
        <f t="shared" si="694"/>
        <v>0</v>
      </c>
      <c r="I1873" s="254">
        <f t="shared" si="694"/>
        <v>0</v>
      </c>
      <c r="J1873" s="254">
        <f t="shared" si="694"/>
        <v>0</v>
      </c>
      <c r="K1873" s="254">
        <f t="shared" si="694"/>
        <v>0</v>
      </c>
      <c r="L1873" s="254">
        <f t="shared" si="694"/>
        <v>0</v>
      </c>
      <c r="M1873" s="254">
        <f t="shared" si="694"/>
        <v>0</v>
      </c>
      <c r="N1873" s="254">
        <f t="shared" si="694"/>
        <v>0</v>
      </c>
      <c r="O1873" s="254">
        <f t="shared" si="694"/>
        <v>0</v>
      </c>
    </row>
    <row r="1874" spans="2:15" ht="30" hidden="1" customHeight="1" x14ac:dyDescent="0.25">
      <c r="B1874" s="322" t="s">
        <v>1989</v>
      </c>
      <c r="C1874" s="42" t="s">
        <v>92</v>
      </c>
      <c r="D1874" s="3" t="s">
        <v>13</v>
      </c>
      <c r="E1874" s="102" t="s">
        <v>1990</v>
      </c>
      <c r="F1874" s="2">
        <v>200</v>
      </c>
      <c r="G1874" s="254"/>
      <c r="H1874" s="254"/>
      <c r="I1874" s="254"/>
      <c r="J1874" s="254"/>
      <c r="K1874" s="254"/>
      <c r="L1874" s="254"/>
      <c r="M1874" s="254"/>
      <c r="N1874" s="254"/>
      <c r="O1874" s="254"/>
    </row>
    <row r="1875" spans="2:15" ht="31.5" x14ac:dyDescent="0.25">
      <c r="B1875" s="318" t="s">
        <v>1112</v>
      </c>
      <c r="C1875" s="42" t="s">
        <v>92</v>
      </c>
      <c r="D1875" s="3" t="s">
        <v>13</v>
      </c>
      <c r="E1875" s="102" t="s">
        <v>1113</v>
      </c>
      <c r="F1875" s="4"/>
      <c r="G1875" s="254">
        <f t="shared" ref="G1875:O1875" si="695">G1876+G1878</f>
        <v>2500</v>
      </c>
      <c r="H1875" s="254">
        <f t="shared" si="695"/>
        <v>0</v>
      </c>
      <c r="I1875" s="254">
        <f t="shared" si="695"/>
        <v>2500</v>
      </c>
      <c r="J1875" s="254">
        <f t="shared" si="695"/>
        <v>1900</v>
      </c>
      <c r="K1875" s="254">
        <f t="shared" si="695"/>
        <v>0</v>
      </c>
      <c r="L1875" s="254">
        <f t="shared" si="695"/>
        <v>1900</v>
      </c>
      <c r="M1875" s="254">
        <f t="shared" si="695"/>
        <v>1900</v>
      </c>
      <c r="N1875" s="254">
        <f t="shared" si="695"/>
        <v>0</v>
      </c>
      <c r="O1875" s="254">
        <f t="shared" si="695"/>
        <v>1900</v>
      </c>
    </row>
    <row r="1876" spans="2:15" ht="31.5" hidden="1" x14ac:dyDescent="0.25">
      <c r="B1876" s="318" t="s">
        <v>1991</v>
      </c>
      <c r="C1876" s="42" t="s">
        <v>92</v>
      </c>
      <c r="D1876" s="3" t="s">
        <v>13</v>
      </c>
      <c r="E1876" s="102" t="s">
        <v>1118</v>
      </c>
      <c r="F1876" s="4"/>
      <c r="G1876" s="254">
        <f t="shared" ref="G1876:O1876" si="696">G1877</f>
        <v>0</v>
      </c>
      <c r="H1876" s="254">
        <f t="shared" si="696"/>
        <v>0</v>
      </c>
      <c r="I1876" s="254">
        <f t="shared" si="696"/>
        <v>0</v>
      </c>
      <c r="J1876" s="254">
        <f t="shared" si="696"/>
        <v>0</v>
      </c>
      <c r="K1876" s="254">
        <f t="shared" si="696"/>
        <v>0</v>
      </c>
      <c r="L1876" s="254">
        <f t="shared" si="696"/>
        <v>0</v>
      </c>
      <c r="M1876" s="254">
        <f t="shared" si="696"/>
        <v>0</v>
      </c>
      <c r="N1876" s="254">
        <f t="shared" si="696"/>
        <v>0</v>
      </c>
      <c r="O1876" s="254">
        <f t="shared" si="696"/>
        <v>0</v>
      </c>
    </row>
    <row r="1877" spans="2:15" ht="47.25" hidden="1" x14ac:dyDescent="0.25">
      <c r="B1877" s="318" t="s">
        <v>109</v>
      </c>
      <c r="C1877" s="42" t="s">
        <v>92</v>
      </c>
      <c r="D1877" s="3" t="s">
        <v>13</v>
      </c>
      <c r="E1877" s="102" t="s">
        <v>1119</v>
      </c>
      <c r="F1877" s="5" t="s">
        <v>111</v>
      </c>
      <c r="G1877" s="254"/>
      <c r="H1877" s="254"/>
      <c r="I1877" s="254"/>
      <c r="J1877" s="254"/>
      <c r="K1877" s="254"/>
      <c r="L1877" s="254"/>
      <c r="M1877" s="254"/>
      <c r="N1877" s="254"/>
      <c r="O1877" s="254"/>
    </row>
    <row r="1878" spans="2:15" ht="31.5" x14ac:dyDescent="0.25">
      <c r="B1878" s="318" t="s">
        <v>1992</v>
      </c>
      <c r="C1878" s="41">
        <v>11</v>
      </c>
      <c r="D1878" s="3" t="s">
        <v>13</v>
      </c>
      <c r="E1878" s="102" t="s">
        <v>1993</v>
      </c>
      <c r="F1878" s="4"/>
      <c r="G1878" s="254">
        <f t="shared" ref="G1878:O1878" si="697">G1879</f>
        <v>2500</v>
      </c>
      <c r="H1878" s="254">
        <f t="shared" si="697"/>
        <v>0</v>
      </c>
      <c r="I1878" s="254">
        <f t="shared" si="697"/>
        <v>2500</v>
      </c>
      <c r="J1878" s="254">
        <f t="shared" si="697"/>
        <v>1900</v>
      </c>
      <c r="K1878" s="254">
        <f t="shared" si="697"/>
        <v>0</v>
      </c>
      <c r="L1878" s="254">
        <f t="shared" si="697"/>
        <v>1900</v>
      </c>
      <c r="M1878" s="254">
        <f t="shared" si="697"/>
        <v>1900</v>
      </c>
      <c r="N1878" s="254">
        <f t="shared" si="697"/>
        <v>0</v>
      </c>
      <c r="O1878" s="254">
        <f t="shared" si="697"/>
        <v>1900</v>
      </c>
    </row>
    <row r="1879" spans="2:15" ht="40.5" customHeight="1" thickBot="1" x14ac:dyDescent="0.3">
      <c r="B1879" s="318" t="s">
        <v>755</v>
      </c>
      <c r="C1879" s="41">
        <v>11</v>
      </c>
      <c r="D1879" s="3" t="s">
        <v>13</v>
      </c>
      <c r="E1879" s="102" t="s">
        <v>1994</v>
      </c>
      <c r="F1879" s="4">
        <v>600</v>
      </c>
      <c r="G1879" s="254">
        <v>2500</v>
      </c>
      <c r="H1879" s="254"/>
      <c r="I1879" s="254">
        <f>G1879+H1879</f>
        <v>2500</v>
      </c>
      <c r="J1879" s="254">
        <v>1900</v>
      </c>
      <c r="K1879" s="254"/>
      <c r="L1879" s="254">
        <f>J1879+K1879</f>
        <v>1900</v>
      </c>
      <c r="M1879" s="254">
        <v>1900</v>
      </c>
      <c r="N1879" s="254"/>
      <c r="O1879" s="254">
        <f>M1879+N1879</f>
        <v>1900</v>
      </c>
    </row>
    <row r="1880" spans="2:15" ht="24.75" customHeight="1" thickBot="1" x14ac:dyDescent="0.3">
      <c r="B1880" s="284" t="s">
        <v>1995</v>
      </c>
      <c r="C1880" s="12">
        <v>11</v>
      </c>
      <c r="D1880" s="15" t="s">
        <v>21</v>
      </c>
      <c r="E1880" s="21"/>
      <c r="F1880" s="168"/>
      <c r="G1880" s="251">
        <f t="shared" ref="G1880:O1880" si="698">G1886+G1881</f>
        <v>233857</v>
      </c>
      <c r="H1880" s="251">
        <f t="shared" si="698"/>
        <v>5724</v>
      </c>
      <c r="I1880" s="251">
        <f t="shared" si="698"/>
        <v>239581</v>
      </c>
      <c r="J1880" s="251">
        <f t="shared" si="698"/>
        <v>209899</v>
      </c>
      <c r="K1880" s="251">
        <f t="shared" si="698"/>
        <v>-4897</v>
      </c>
      <c r="L1880" s="251">
        <f t="shared" si="698"/>
        <v>205002</v>
      </c>
      <c r="M1880" s="251">
        <f t="shared" si="698"/>
        <v>216388</v>
      </c>
      <c r="N1880" s="251">
        <f t="shared" si="698"/>
        <v>-5110</v>
      </c>
      <c r="O1880" s="251">
        <f t="shared" si="698"/>
        <v>211278</v>
      </c>
    </row>
    <row r="1881" spans="2:15" ht="39.75" customHeight="1" x14ac:dyDescent="0.25">
      <c r="B1881" s="189" t="s">
        <v>1307</v>
      </c>
      <c r="C1881" s="42" t="s">
        <v>92</v>
      </c>
      <c r="D1881" s="3" t="s">
        <v>22</v>
      </c>
      <c r="E1881" s="102" t="s">
        <v>39</v>
      </c>
      <c r="F1881" s="236"/>
      <c r="G1881" s="254">
        <f t="shared" ref="G1881:O1882" si="699">G1882</f>
        <v>8299</v>
      </c>
      <c r="H1881" s="254">
        <f t="shared" si="699"/>
        <v>-1644</v>
      </c>
      <c r="I1881" s="254">
        <f t="shared" si="699"/>
        <v>6655</v>
      </c>
      <c r="J1881" s="254">
        <f t="shared" si="699"/>
        <v>3200</v>
      </c>
      <c r="K1881" s="254">
        <f t="shared" si="699"/>
        <v>0</v>
      </c>
      <c r="L1881" s="254">
        <f t="shared" si="699"/>
        <v>3200</v>
      </c>
      <c r="M1881" s="254">
        <f t="shared" si="699"/>
        <v>3200</v>
      </c>
      <c r="N1881" s="254">
        <f t="shared" si="699"/>
        <v>0</v>
      </c>
      <c r="O1881" s="254">
        <f t="shared" si="699"/>
        <v>3200</v>
      </c>
    </row>
    <row r="1882" spans="2:15" ht="24.75" customHeight="1" x14ac:dyDescent="0.25">
      <c r="B1882" s="318" t="s">
        <v>1574</v>
      </c>
      <c r="C1882" s="42" t="s">
        <v>92</v>
      </c>
      <c r="D1882" s="3" t="s">
        <v>22</v>
      </c>
      <c r="E1882" s="102" t="s">
        <v>279</v>
      </c>
      <c r="F1882" s="236"/>
      <c r="G1882" s="254">
        <f t="shared" si="699"/>
        <v>8299</v>
      </c>
      <c r="H1882" s="254">
        <f t="shared" si="699"/>
        <v>-1644</v>
      </c>
      <c r="I1882" s="254">
        <f t="shared" si="699"/>
        <v>6655</v>
      </c>
      <c r="J1882" s="254">
        <f t="shared" si="699"/>
        <v>3200</v>
      </c>
      <c r="K1882" s="254">
        <f t="shared" si="699"/>
        <v>0</v>
      </c>
      <c r="L1882" s="254">
        <f t="shared" si="699"/>
        <v>3200</v>
      </c>
      <c r="M1882" s="254">
        <f t="shared" si="699"/>
        <v>3200</v>
      </c>
      <c r="N1882" s="254">
        <f t="shared" si="699"/>
        <v>0</v>
      </c>
      <c r="O1882" s="254">
        <f t="shared" si="699"/>
        <v>3200</v>
      </c>
    </row>
    <row r="1883" spans="2:15" ht="81" customHeight="1" x14ac:dyDescent="0.25">
      <c r="B1883" s="287" t="s">
        <v>1575</v>
      </c>
      <c r="C1883" s="42" t="s">
        <v>92</v>
      </c>
      <c r="D1883" s="3" t="s">
        <v>22</v>
      </c>
      <c r="E1883" s="102" t="s">
        <v>280</v>
      </c>
      <c r="F1883" s="236"/>
      <c r="G1883" s="254">
        <f t="shared" ref="G1883:O1883" si="700">G1884+G1885</f>
        <v>8299</v>
      </c>
      <c r="H1883" s="254">
        <f t="shared" si="700"/>
        <v>-1644</v>
      </c>
      <c r="I1883" s="254">
        <f t="shared" si="700"/>
        <v>6655</v>
      </c>
      <c r="J1883" s="254">
        <f t="shared" si="700"/>
        <v>3200</v>
      </c>
      <c r="K1883" s="254">
        <f t="shared" si="700"/>
        <v>0</v>
      </c>
      <c r="L1883" s="254">
        <f t="shared" si="700"/>
        <v>3200</v>
      </c>
      <c r="M1883" s="254">
        <f t="shared" si="700"/>
        <v>3200</v>
      </c>
      <c r="N1883" s="254">
        <f t="shared" si="700"/>
        <v>0</v>
      </c>
      <c r="O1883" s="254">
        <f t="shared" si="700"/>
        <v>3200</v>
      </c>
    </row>
    <row r="1884" spans="2:15" ht="39" customHeight="1" x14ac:dyDescent="0.25">
      <c r="B1884" s="287" t="s">
        <v>1051</v>
      </c>
      <c r="C1884" s="42" t="s">
        <v>92</v>
      </c>
      <c r="D1884" s="3" t="s">
        <v>22</v>
      </c>
      <c r="E1884" s="102" t="s">
        <v>1309</v>
      </c>
      <c r="F1884" s="5">
        <v>600</v>
      </c>
      <c r="G1884" s="254">
        <v>200</v>
      </c>
      <c r="H1884" s="254"/>
      <c r="I1884" s="254">
        <f>G1884+H1884</f>
        <v>200</v>
      </c>
      <c r="J1884" s="254">
        <v>200</v>
      </c>
      <c r="K1884" s="254"/>
      <c r="L1884" s="254">
        <f>J1884+K1884</f>
        <v>200</v>
      </c>
      <c r="M1884" s="254">
        <v>200</v>
      </c>
      <c r="N1884" s="254"/>
      <c r="O1884" s="254">
        <f>M1884+N1884</f>
        <v>200</v>
      </c>
    </row>
    <row r="1885" spans="2:15" ht="68.25" customHeight="1" x14ac:dyDescent="0.25">
      <c r="B1885" s="318" t="s">
        <v>2125</v>
      </c>
      <c r="C1885" s="42" t="s">
        <v>92</v>
      </c>
      <c r="D1885" s="3" t="s">
        <v>22</v>
      </c>
      <c r="E1885" s="102" t="s">
        <v>283</v>
      </c>
      <c r="F1885" s="5" t="s">
        <v>111</v>
      </c>
      <c r="G1885" s="254">
        <v>8099</v>
      </c>
      <c r="H1885" s="254">
        <v>-1644</v>
      </c>
      <c r="I1885" s="254">
        <f>G1885+H1885</f>
        <v>6455</v>
      </c>
      <c r="J1885" s="254">
        <v>3000</v>
      </c>
      <c r="K1885" s="254"/>
      <c r="L1885" s="254">
        <f>J1885+K1885</f>
        <v>3000</v>
      </c>
      <c r="M1885" s="254">
        <v>3000</v>
      </c>
      <c r="N1885" s="254"/>
      <c r="O1885" s="254">
        <f>M1885+N1885</f>
        <v>3000</v>
      </c>
    </row>
    <row r="1886" spans="2:15" ht="35.25" customHeight="1" x14ac:dyDescent="0.25">
      <c r="B1886" s="287" t="s">
        <v>1112</v>
      </c>
      <c r="C1886" s="41">
        <v>11</v>
      </c>
      <c r="D1886" s="3" t="s">
        <v>22</v>
      </c>
      <c r="E1886" s="102" t="s">
        <v>1113</v>
      </c>
      <c r="F1886" s="4"/>
      <c r="G1886" s="254">
        <f t="shared" ref="G1886:O1886" si="701">G1887+G1896+G1899+G1894</f>
        <v>225558</v>
      </c>
      <c r="H1886" s="254">
        <f t="shared" si="701"/>
        <v>7368</v>
      </c>
      <c r="I1886" s="254">
        <f t="shared" si="701"/>
        <v>232926</v>
      </c>
      <c r="J1886" s="254">
        <f t="shared" si="701"/>
        <v>206699</v>
      </c>
      <c r="K1886" s="254">
        <f t="shared" si="701"/>
        <v>-4897</v>
      </c>
      <c r="L1886" s="254">
        <f t="shared" si="701"/>
        <v>201802</v>
      </c>
      <c r="M1886" s="254">
        <f t="shared" si="701"/>
        <v>213188</v>
      </c>
      <c r="N1886" s="254">
        <f t="shared" si="701"/>
        <v>-5110</v>
      </c>
      <c r="O1886" s="254">
        <f t="shared" si="701"/>
        <v>208078</v>
      </c>
    </row>
    <row r="1887" spans="2:15" ht="64.5" customHeight="1" x14ac:dyDescent="0.25">
      <c r="B1887" s="287" t="s">
        <v>1114</v>
      </c>
      <c r="C1887" s="41">
        <v>11</v>
      </c>
      <c r="D1887" s="3" t="s">
        <v>22</v>
      </c>
      <c r="E1887" s="102" t="s">
        <v>1996</v>
      </c>
      <c r="F1887" s="4"/>
      <c r="G1887" s="254">
        <f t="shared" ref="G1887:O1887" si="702">G1889+G1890+G1891+G1892+G1893</f>
        <v>24424</v>
      </c>
      <c r="H1887" s="254">
        <f t="shared" si="702"/>
        <v>7368</v>
      </c>
      <c r="I1887" s="254">
        <f t="shared" si="702"/>
        <v>31792</v>
      </c>
      <c r="J1887" s="254">
        <f t="shared" si="702"/>
        <v>10898</v>
      </c>
      <c r="K1887" s="254">
        <f t="shared" si="702"/>
        <v>0</v>
      </c>
      <c r="L1887" s="254">
        <f t="shared" si="702"/>
        <v>10898</v>
      </c>
      <c r="M1887" s="254">
        <f t="shared" si="702"/>
        <v>10898</v>
      </c>
      <c r="N1887" s="254">
        <f t="shared" si="702"/>
        <v>0</v>
      </c>
      <c r="O1887" s="254">
        <f t="shared" si="702"/>
        <v>10898</v>
      </c>
    </row>
    <row r="1888" spans="2:15" ht="38.25" hidden="1" customHeight="1" x14ac:dyDescent="0.25">
      <c r="B1888" s="287" t="s">
        <v>1997</v>
      </c>
      <c r="C1888" s="41">
        <v>11</v>
      </c>
      <c r="D1888" s="3" t="s">
        <v>22</v>
      </c>
      <c r="E1888" s="102" t="s">
        <v>1998</v>
      </c>
      <c r="F1888" s="4">
        <v>300</v>
      </c>
      <c r="G1888" s="254"/>
      <c r="H1888" s="254"/>
      <c r="I1888" s="254"/>
      <c r="J1888" s="254"/>
      <c r="K1888" s="254"/>
      <c r="L1888" s="254"/>
      <c r="M1888" s="254"/>
      <c r="N1888" s="254"/>
      <c r="O1888" s="254"/>
    </row>
    <row r="1889" spans="2:15" ht="36.75" customHeight="1" x14ac:dyDescent="0.25">
      <c r="B1889" s="287" t="s">
        <v>140</v>
      </c>
      <c r="C1889" s="41">
        <v>11</v>
      </c>
      <c r="D1889" s="3" t="s">
        <v>22</v>
      </c>
      <c r="E1889" s="102" t="s">
        <v>1116</v>
      </c>
      <c r="F1889" s="5" t="s">
        <v>30</v>
      </c>
      <c r="G1889" s="254">
        <v>342</v>
      </c>
      <c r="H1889" s="254"/>
      <c r="I1889" s="254">
        <f t="shared" ref="I1889:I1900" si="703">G1889+H1889</f>
        <v>342</v>
      </c>
      <c r="J1889" s="254">
        <v>342</v>
      </c>
      <c r="K1889" s="254"/>
      <c r="L1889" s="254">
        <f>J1889+K1889</f>
        <v>342</v>
      </c>
      <c r="M1889" s="254">
        <v>342</v>
      </c>
      <c r="N1889" s="254"/>
      <c r="O1889" s="254">
        <f>M1889+N1889</f>
        <v>342</v>
      </c>
    </row>
    <row r="1890" spans="2:15" ht="31.5" x14ac:dyDescent="0.25">
      <c r="B1890" s="287" t="s">
        <v>1051</v>
      </c>
      <c r="C1890" s="41">
        <v>11</v>
      </c>
      <c r="D1890" s="3" t="s">
        <v>22</v>
      </c>
      <c r="E1890" s="102" t="s">
        <v>1116</v>
      </c>
      <c r="F1890" s="5" t="s">
        <v>111</v>
      </c>
      <c r="G1890" s="254">
        <v>12087</v>
      </c>
      <c r="H1890" s="254">
        <v>1644</v>
      </c>
      <c r="I1890" s="254">
        <f t="shared" si="703"/>
        <v>13731</v>
      </c>
      <c r="J1890" s="254">
        <v>9042</v>
      </c>
      <c r="K1890" s="254"/>
      <c r="L1890" s="254">
        <f>J1890+K1890</f>
        <v>9042</v>
      </c>
      <c r="M1890" s="254">
        <v>9042</v>
      </c>
      <c r="N1890" s="254"/>
      <c r="O1890" s="254">
        <f>M1890+N1890</f>
        <v>9042</v>
      </c>
    </row>
    <row r="1891" spans="2:15" ht="47.25" x14ac:dyDescent="0.25">
      <c r="B1891" s="287" t="s">
        <v>1999</v>
      </c>
      <c r="C1891" s="41">
        <v>11</v>
      </c>
      <c r="D1891" s="3" t="s">
        <v>22</v>
      </c>
      <c r="E1891" s="102" t="s">
        <v>2000</v>
      </c>
      <c r="F1891" s="5" t="s">
        <v>47</v>
      </c>
      <c r="G1891" s="254">
        <v>5437</v>
      </c>
      <c r="H1891" s="254">
        <v>2595</v>
      </c>
      <c r="I1891" s="254">
        <f t="shared" si="703"/>
        <v>8032</v>
      </c>
      <c r="J1891" s="254">
        <v>0</v>
      </c>
      <c r="K1891" s="254"/>
      <c r="L1891" s="254"/>
      <c r="M1891" s="254"/>
      <c r="N1891" s="254"/>
      <c r="O1891" s="254"/>
    </row>
    <row r="1892" spans="2:15" ht="63" hidden="1" x14ac:dyDescent="0.25">
      <c r="B1892" s="287" t="s">
        <v>2001</v>
      </c>
      <c r="C1892" s="41">
        <v>11</v>
      </c>
      <c r="D1892" s="3" t="s">
        <v>22</v>
      </c>
      <c r="E1892" s="102" t="s">
        <v>2002</v>
      </c>
      <c r="F1892" s="5" t="s">
        <v>111</v>
      </c>
      <c r="G1892" s="254"/>
      <c r="H1892" s="254"/>
      <c r="I1892" s="254">
        <f t="shared" si="703"/>
        <v>0</v>
      </c>
      <c r="J1892" s="254"/>
      <c r="K1892" s="254"/>
      <c r="L1892" s="254">
        <f>J1892+K1892</f>
        <v>0</v>
      </c>
      <c r="M1892" s="254"/>
      <c r="N1892" s="254"/>
      <c r="O1892" s="254">
        <f>M1892+N1892</f>
        <v>0</v>
      </c>
    </row>
    <row r="1893" spans="2:15" ht="75" customHeight="1" x14ac:dyDescent="0.25">
      <c r="B1893" s="287" t="s">
        <v>2003</v>
      </c>
      <c r="C1893" s="41">
        <v>11</v>
      </c>
      <c r="D1893" s="3" t="s">
        <v>22</v>
      </c>
      <c r="E1893" s="102" t="s">
        <v>2000</v>
      </c>
      <c r="F1893" s="5" t="s">
        <v>111</v>
      </c>
      <c r="G1893" s="254">
        <v>6558</v>
      </c>
      <c r="H1893" s="254">
        <v>3129</v>
      </c>
      <c r="I1893" s="254">
        <f t="shared" si="703"/>
        <v>9687</v>
      </c>
      <c r="J1893" s="254">
        <v>1514</v>
      </c>
      <c r="K1893" s="254"/>
      <c r="L1893" s="254">
        <f>J1893+K1893</f>
        <v>1514</v>
      </c>
      <c r="M1893" s="254">
        <v>1514</v>
      </c>
      <c r="N1893" s="254"/>
      <c r="O1893" s="254">
        <f>M1893+N1893</f>
        <v>1514</v>
      </c>
    </row>
    <row r="1894" spans="2:15" ht="39" customHeight="1" x14ac:dyDescent="0.25">
      <c r="B1894" s="242" t="s">
        <v>1991</v>
      </c>
      <c r="C1894" s="41">
        <v>11</v>
      </c>
      <c r="D1894" s="3" t="s">
        <v>22</v>
      </c>
      <c r="E1894" s="102" t="s">
        <v>1118</v>
      </c>
      <c r="F1894" s="5"/>
      <c r="G1894" s="254">
        <f t="shared" ref="G1894:O1894" si="704">G1895</f>
        <v>175372</v>
      </c>
      <c r="H1894" s="254">
        <f t="shared" si="704"/>
        <v>0</v>
      </c>
      <c r="I1894" s="254">
        <f t="shared" si="704"/>
        <v>175372</v>
      </c>
      <c r="J1894" s="254">
        <f t="shared" si="704"/>
        <v>182136</v>
      </c>
      <c r="K1894" s="254">
        <f t="shared" si="704"/>
        <v>-4897</v>
      </c>
      <c r="L1894" s="254">
        <f t="shared" si="704"/>
        <v>177239</v>
      </c>
      <c r="M1894" s="254">
        <f t="shared" si="704"/>
        <v>188625</v>
      </c>
      <c r="N1894" s="254">
        <f t="shared" si="704"/>
        <v>-5110</v>
      </c>
      <c r="O1894" s="254">
        <f t="shared" si="704"/>
        <v>183515</v>
      </c>
    </row>
    <row r="1895" spans="2:15" ht="54.75" customHeight="1" x14ac:dyDescent="0.25">
      <c r="B1895" s="242" t="s">
        <v>109</v>
      </c>
      <c r="C1895" s="41">
        <v>11</v>
      </c>
      <c r="D1895" s="3" t="s">
        <v>22</v>
      </c>
      <c r="E1895" s="102" t="s">
        <v>1119</v>
      </c>
      <c r="F1895" s="5">
        <v>600</v>
      </c>
      <c r="G1895" s="254">
        <v>175372</v>
      </c>
      <c r="H1895" s="254"/>
      <c r="I1895" s="254">
        <f t="shared" si="703"/>
        <v>175372</v>
      </c>
      <c r="J1895" s="254">
        <v>182136</v>
      </c>
      <c r="K1895" s="254">
        <v>-4897</v>
      </c>
      <c r="L1895" s="254">
        <f>J1895+K1895</f>
        <v>177239</v>
      </c>
      <c r="M1895" s="254">
        <v>188625</v>
      </c>
      <c r="N1895" s="254">
        <v>-5110</v>
      </c>
      <c r="O1895" s="254">
        <f>M1895+N1895</f>
        <v>183515</v>
      </c>
    </row>
    <row r="1896" spans="2:15" ht="31.5" x14ac:dyDescent="0.25">
      <c r="B1896" s="287" t="s">
        <v>2004</v>
      </c>
      <c r="C1896" s="41">
        <v>11</v>
      </c>
      <c r="D1896" s="3" t="s">
        <v>22</v>
      </c>
      <c r="E1896" s="102" t="s">
        <v>2005</v>
      </c>
      <c r="F1896" s="4"/>
      <c r="G1896" s="254">
        <f t="shared" ref="G1896:O1896" si="705">G1898+G1897</f>
        <v>10262</v>
      </c>
      <c r="H1896" s="254">
        <f t="shared" si="705"/>
        <v>0</v>
      </c>
      <c r="I1896" s="254">
        <f t="shared" si="705"/>
        <v>10262</v>
      </c>
      <c r="J1896" s="254">
        <f t="shared" si="705"/>
        <v>300</v>
      </c>
      <c r="K1896" s="254">
        <f t="shared" si="705"/>
        <v>0</v>
      </c>
      <c r="L1896" s="254">
        <f t="shared" si="705"/>
        <v>300</v>
      </c>
      <c r="M1896" s="254">
        <f t="shared" si="705"/>
        <v>300</v>
      </c>
      <c r="N1896" s="254">
        <f t="shared" si="705"/>
        <v>0</v>
      </c>
      <c r="O1896" s="254">
        <f t="shared" si="705"/>
        <v>300</v>
      </c>
    </row>
    <row r="1897" spans="2:15" ht="48" customHeight="1" x14ac:dyDescent="0.25">
      <c r="B1897" s="287" t="s">
        <v>2204</v>
      </c>
      <c r="C1897" s="41">
        <v>11</v>
      </c>
      <c r="D1897" s="3" t="s">
        <v>22</v>
      </c>
      <c r="E1897" s="102" t="s">
        <v>2007</v>
      </c>
      <c r="F1897" s="4">
        <v>500</v>
      </c>
      <c r="G1897" s="254">
        <v>10262</v>
      </c>
      <c r="H1897" s="254"/>
      <c r="I1897" s="254">
        <f t="shared" si="703"/>
        <v>10262</v>
      </c>
      <c r="J1897" s="254">
        <v>0</v>
      </c>
      <c r="K1897" s="254"/>
      <c r="L1897" s="254"/>
      <c r="M1897" s="254"/>
      <c r="N1897" s="254"/>
      <c r="O1897" s="254"/>
    </row>
    <row r="1898" spans="2:15" ht="71.25" customHeight="1" x14ac:dyDescent="0.25">
      <c r="B1898" s="287" t="s">
        <v>2006</v>
      </c>
      <c r="C1898" s="41">
        <v>11</v>
      </c>
      <c r="D1898" s="3" t="s">
        <v>22</v>
      </c>
      <c r="E1898" s="102" t="s">
        <v>2007</v>
      </c>
      <c r="F1898" s="4">
        <v>600</v>
      </c>
      <c r="G1898" s="254">
        <v>0</v>
      </c>
      <c r="H1898" s="254"/>
      <c r="I1898" s="254"/>
      <c r="J1898" s="254">
        <v>300</v>
      </c>
      <c r="K1898" s="254"/>
      <c r="L1898" s="254">
        <f>J1898+K1898</f>
        <v>300</v>
      </c>
      <c r="M1898" s="254">
        <v>300</v>
      </c>
      <c r="N1898" s="254"/>
      <c r="O1898" s="254">
        <f>M1898+N1898</f>
        <v>300</v>
      </c>
    </row>
    <row r="1899" spans="2:15" ht="31.5" x14ac:dyDescent="0.25">
      <c r="B1899" s="287" t="s">
        <v>1992</v>
      </c>
      <c r="C1899" s="41">
        <v>11</v>
      </c>
      <c r="D1899" s="3" t="s">
        <v>22</v>
      </c>
      <c r="E1899" s="102" t="s">
        <v>1993</v>
      </c>
      <c r="F1899" s="4"/>
      <c r="G1899" s="254">
        <f t="shared" ref="G1899:O1899" si="706">G1900</f>
        <v>15500</v>
      </c>
      <c r="H1899" s="254">
        <f t="shared" si="706"/>
        <v>0</v>
      </c>
      <c r="I1899" s="254">
        <f t="shared" si="706"/>
        <v>15500</v>
      </c>
      <c r="J1899" s="254">
        <f t="shared" si="706"/>
        <v>13365</v>
      </c>
      <c r="K1899" s="254">
        <f t="shared" si="706"/>
        <v>0</v>
      </c>
      <c r="L1899" s="254">
        <f t="shared" si="706"/>
        <v>13365</v>
      </c>
      <c r="M1899" s="254">
        <f t="shared" si="706"/>
        <v>13365</v>
      </c>
      <c r="N1899" s="254">
        <f t="shared" si="706"/>
        <v>0</v>
      </c>
      <c r="O1899" s="254">
        <f t="shared" si="706"/>
        <v>13365</v>
      </c>
    </row>
    <row r="1900" spans="2:15" ht="32.25" thickBot="1" x14ac:dyDescent="0.3">
      <c r="B1900" s="287" t="s">
        <v>755</v>
      </c>
      <c r="C1900" s="41">
        <v>11</v>
      </c>
      <c r="D1900" s="3" t="s">
        <v>22</v>
      </c>
      <c r="E1900" s="102" t="s">
        <v>1994</v>
      </c>
      <c r="F1900" s="4">
        <v>600</v>
      </c>
      <c r="G1900" s="254">
        <v>15500</v>
      </c>
      <c r="H1900" s="254"/>
      <c r="I1900" s="254">
        <f t="shared" si="703"/>
        <v>15500</v>
      </c>
      <c r="J1900" s="254">
        <v>13365</v>
      </c>
      <c r="K1900" s="254"/>
      <c r="L1900" s="254">
        <f>J1900+K1900</f>
        <v>13365</v>
      </c>
      <c r="M1900" s="254">
        <v>13365</v>
      </c>
      <c r="N1900" s="254"/>
      <c r="O1900" s="254">
        <f>M1900+N1900</f>
        <v>13365</v>
      </c>
    </row>
    <row r="1901" spans="2:15" ht="16.5" hidden="1" thickBot="1" x14ac:dyDescent="0.3">
      <c r="B1901" s="287" t="s">
        <v>11</v>
      </c>
      <c r="C1901" s="41">
        <v>11</v>
      </c>
      <c r="D1901" s="3" t="s">
        <v>22</v>
      </c>
      <c r="E1901" s="101">
        <v>99</v>
      </c>
      <c r="F1901" s="4"/>
      <c r="G1901" s="254"/>
      <c r="H1901" s="254"/>
      <c r="I1901" s="254"/>
      <c r="J1901" s="254"/>
      <c r="K1901" s="254"/>
      <c r="L1901" s="254"/>
      <c r="M1901" s="254"/>
      <c r="N1901" s="254"/>
      <c r="O1901" s="254"/>
    </row>
    <row r="1902" spans="2:15" ht="16.5" hidden="1" thickBot="1" x14ac:dyDescent="0.3">
      <c r="B1902" s="287" t="s">
        <v>190</v>
      </c>
      <c r="C1902" s="41">
        <v>11</v>
      </c>
      <c r="D1902" s="3" t="s">
        <v>22</v>
      </c>
      <c r="E1902" s="102" t="s">
        <v>16</v>
      </c>
      <c r="F1902" s="4"/>
      <c r="G1902" s="254"/>
      <c r="H1902" s="254"/>
      <c r="I1902" s="254"/>
      <c r="J1902" s="254"/>
      <c r="K1902" s="254"/>
      <c r="L1902" s="254"/>
      <c r="M1902" s="254"/>
      <c r="N1902" s="254"/>
      <c r="O1902" s="254"/>
    </row>
    <row r="1903" spans="2:15" ht="32.25" hidden="1" thickBot="1" x14ac:dyDescent="0.3">
      <c r="B1903" s="287" t="s">
        <v>2008</v>
      </c>
      <c r="C1903" s="41">
        <v>11</v>
      </c>
      <c r="D1903" s="3" t="s">
        <v>22</v>
      </c>
      <c r="E1903" s="102" t="s">
        <v>2009</v>
      </c>
      <c r="F1903" s="4">
        <v>800</v>
      </c>
      <c r="G1903" s="254"/>
      <c r="H1903" s="254"/>
      <c r="I1903" s="254"/>
      <c r="J1903" s="254"/>
      <c r="K1903" s="254"/>
      <c r="L1903" s="254"/>
      <c r="M1903" s="254"/>
      <c r="N1903" s="254"/>
      <c r="O1903" s="254"/>
    </row>
    <row r="1904" spans="2:15" ht="22.5" customHeight="1" thickBot="1" x14ac:dyDescent="0.3">
      <c r="B1904" s="284" t="s">
        <v>2010</v>
      </c>
      <c r="C1904" s="12">
        <v>11</v>
      </c>
      <c r="D1904" s="15" t="s">
        <v>328</v>
      </c>
      <c r="E1904" s="21"/>
      <c r="F1904" s="168"/>
      <c r="G1904" s="251">
        <f t="shared" ref="G1904:O1904" si="707">G1905+G1923+G1929</f>
        <v>112105</v>
      </c>
      <c r="H1904" s="251">
        <f t="shared" si="707"/>
        <v>547</v>
      </c>
      <c r="I1904" s="251">
        <f t="shared" si="707"/>
        <v>112652</v>
      </c>
      <c r="J1904" s="251">
        <f t="shared" si="707"/>
        <v>80979</v>
      </c>
      <c r="K1904" s="251">
        <f t="shared" si="707"/>
        <v>-27077</v>
      </c>
      <c r="L1904" s="251">
        <f t="shared" si="707"/>
        <v>53902</v>
      </c>
      <c r="M1904" s="251">
        <f t="shared" si="707"/>
        <v>14298</v>
      </c>
      <c r="N1904" s="251">
        <f t="shared" si="707"/>
        <v>-279</v>
      </c>
      <c r="O1904" s="251">
        <f t="shared" si="707"/>
        <v>14019</v>
      </c>
    </row>
    <row r="1905" spans="2:15" ht="33.75" customHeight="1" x14ac:dyDescent="0.25">
      <c r="B1905" s="292" t="s">
        <v>2011</v>
      </c>
      <c r="C1905" s="81" t="s">
        <v>92</v>
      </c>
      <c r="D1905" s="83" t="s">
        <v>128</v>
      </c>
      <c r="E1905" s="159" t="s">
        <v>143</v>
      </c>
      <c r="F1905" s="8"/>
      <c r="G1905" s="281">
        <f t="shared" ref="G1905:O1905" si="708">G1906+G1917+G1913</f>
        <v>110175</v>
      </c>
      <c r="H1905" s="281">
        <f t="shared" si="708"/>
        <v>547</v>
      </c>
      <c r="I1905" s="281">
        <f t="shared" si="708"/>
        <v>110722</v>
      </c>
      <c r="J1905" s="281">
        <f t="shared" si="708"/>
        <v>79066</v>
      </c>
      <c r="K1905" s="281">
        <f t="shared" si="708"/>
        <v>-27077</v>
      </c>
      <c r="L1905" s="281">
        <f t="shared" si="708"/>
        <v>51989</v>
      </c>
      <c r="M1905" s="281">
        <f t="shared" si="708"/>
        <v>12337</v>
      </c>
      <c r="N1905" s="281">
        <f t="shared" si="708"/>
        <v>-279</v>
      </c>
      <c r="O1905" s="281">
        <f t="shared" si="708"/>
        <v>12058</v>
      </c>
    </row>
    <row r="1906" spans="2:15" ht="21.75" customHeight="1" x14ac:dyDescent="0.25">
      <c r="B1906" s="206" t="s">
        <v>2012</v>
      </c>
      <c r="C1906" s="85" t="s">
        <v>92</v>
      </c>
      <c r="D1906" s="20" t="s">
        <v>128</v>
      </c>
      <c r="E1906" s="122" t="s">
        <v>1975</v>
      </c>
      <c r="F1906" s="2"/>
      <c r="G1906" s="274">
        <f>G1907</f>
        <v>98246</v>
      </c>
      <c r="H1906" s="274">
        <f>H1907</f>
        <v>504</v>
      </c>
      <c r="I1906" s="274">
        <f>I1907</f>
        <v>98750</v>
      </c>
      <c r="J1906" s="274">
        <f>J1907</f>
        <v>66800</v>
      </c>
      <c r="K1906" s="274">
        <f>K1907</f>
        <v>-66800</v>
      </c>
      <c r="L1906" s="274"/>
      <c r="M1906" s="274"/>
      <c r="N1906" s="274"/>
      <c r="O1906" s="274"/>
    </row>
    <row r="1907" spans="2:15" ht="36.75" customHeight="1" x14ac:dyDescent="0.25">
      <c r="B1907" s="206" t="s">
        <v>2013</v>
      </c>
      <c r="C1907" s="85" t="s">
        <v>92</v>
      </c>
      <c r="D1907" s="20" t="s">
        <v>128</v>
      </c>
      <c r="E1907" s="102" t="s">
        <v>2014</v>
      </c>
      <c r="F1907" s="2"/>
      <c r="G1907" s="274">
        <f>G1909+G1910+G1912+G1911+G1908</f>
        <v>98246</v>
      </c>
      <c r="H1907" s="274">
        <f>H1909+H1910+H1912+H1911+H1908</f>
        <v>504</v>
      </c>
      <c r="I1907" s="274">
        <f>I1909+I1910+I1912+I1911+I1908</f>
        <v>98750</v>
      </c>
      <c r="J1907" s="274">
        <f>J1909+J1910+J1912+J1911+J1908</f>
        <v>66800</v>
      </c>
      <c r="K1907" s="274">
        <f>K1909+K1910+K1912+K1911+K1908</f>
        <v>-66800</v>
      </c>
      <c r="L1907" s="274"/>
      <c r="M1907" s="274"/>
      <c r="N1907" s="274"/>
      <c r="O1907" s="274"/>
    </row>
    <row r="1908" spans="2:15" ht="51" customHeight="1" x14ac:dyDescent="0.25">
      <c r="B1908" s="206" t="s">
        <v>1054</v>
      </c>
      <c r="C1908" s="85" t="s">
        <v>92</v>
      </c>
      <c r="D1908" s="20" t="s">
        <v>128</v>
      </c>
      <c r="E1908" s="102" t="s">
        <v>2176</v>
      </c>
      <c r="F1908" s="2">
        <v>600</v>
      </c>
      <c r="G1908" s="254"/>
      <c r="H1908" s="254">
        <v>25000</v>
      </c>
      <c r="I1908" s="254">
        <f>G1908+H1908</f>
        <v>25000</v>
      </c>
      <c r="J1908" s="254"/>
      <c r="K1908" s="254"/>
      <c r="L1908" s="254"/>
      <c r="M1908" s="254"/>
      <c r="N1908" s="254"/>
      <c r="O1908" s="254"/>
    </row>
    <row r="1909" spans="2:15" ht="66.75" customHeight="1" x14ac:dyDescent="0.25">
      <c r="B1909" s="206" t="s">
        <v>491</v>
      </c>
      <c r="C1909" s="85" t="s">
        <v>92</v>
      </c>
      <c r="D1909" s="20" t="s">
        <v>128</v>
      </c>
      <c r="E1909" s="102" t="s">
        <v>2015</v>
      </c>
      <c r="F1909" s="2">
        <v>400</v>
      </c>
      <c r="G1909" s="254">
        <v>66800</v>
      </c>
      <c r="H1909" s="254">
        <v>-25000</v>
      </c>
      <c r="I1909" s="254">
        <f>G1909+H1909</f>
        <v>41800</v>
      </c>
      <c r="J1909" s="254">
        <v>66800</v>
      </c>
      <c r="K1909" s="254">
        <v>-66800</v>
      </c>
      <c r="L1909" s="254"/>
      <c r="M1909" s="254"/>
      <c r="N1909" s="254"/>
      <c r="O1909" s="254"/>
    </row>
    <row r="1910" spans="2:15" ht="58.5" hidden="1" customHeight="1" x14ac:dyDescent="0.25">
      <c r="B1910" s="206" t="s">
        <v>2016</v>
      </c>
      <c r="C1910" s="85" t="s">
        <v>92</v>
      </c>
      <c r="D1910" s="20" t="s">
        <v>128</v>
      </c>
      <c r="E1910" s="102" t="s">
        <v>2017</v>
      </c>
      <c r="F1910" s="2">
        <v>500</v>
      </c>
      <c r="G1910" s="254"/>
      <c r="H1910" s="254"/>
      <c r="I1910" s="254">
        <f>G1910+H1910</f>
        <v>0</v>
      </c>
      <c r="J1910" s="254">
        <v>0</v>
      </c>
      <c r="K1910" s="254"/>
      <c r="L1910" s="254"/>
      <c r="M1910" s="254"/>
      <c r="N1910" s="254"/>
      <c r="O1910" s="254"/>
    </row>
    <row r="1911" spans="2:15" ht="68.25" hidden="1" customHeight="1" x14ac:dyDescent="0.25">
      <c r="B1911" s="206" t="s">
        <v>123</v>
      </c>
      <c r="C1911" s="85" t="s">
        <v>92</v>
      </c>
      <c r="D1911" s="20" t="s">
        <v>128</v>
      </c>
      <c r="E1911" s="102" t="s">
        <v>2018</v>
      </c>
      <c r="F1911" s="2">
        <v>500</v>
      </c>
      <c r="G1911" s="254"/>
      <c r="H1911" s="254"/>
      <c r="I1911" s="254">
        <f>G1911+H1911</f>
        <v>0</v>
      </c>
      <c r="J1911" s="254"/>
      <c r="K1911" s="254"/>
      <c r="L1911" s="254"/>
      <c r="M1911" s="254"/>
      <c r="N1911" s="254"/>
      <c r="O1911" s="254"/>
    </row>
    <row r="1912" spans="2:15" ht="48" customHeight="1" x14ac:dyDescent="0.25">
      <c r="B1912" s="206" t="s">
        <v>2019</v>
      </c>
      <c r="C1912" s="85" t="s">
        <v>92</v>
      </c>
      <c r="D1912" s="20" t="s">
        <v>128</v>
      </c>
      <c r="E1912" s="102" t="s">
        <v>2020</v>
      </c>
      <c r="F1912" s="2">
        <v>500</v>
      </c>
      <c r="G1912" s="254">
        <v>31446</v>
      </c>
      <c r="H1912" s="254">
        <v>504</v>
      </c>
      <c r="I1912" s="254">
        <f>G1912+H1912</f>
        <v>31950</v>
      </c>
      <c r="J1912" s="254">
        <v>0</v>
      </c>
      <c r="K1912" s="254"/>
      <c r="L1912" s="254"/>
      <c r="M1912" s="254"/>
      <c r="N1912" s="254"/>
      <c r="O1912" s="254"/>
    </row>
    <row r="1913" spans="2:15" ht="37.5" customHeight="1" x14ac:dyDescent="0.25">
      <c r="B1913" s="189" t="s">
        <v>1112</v>
      </c>
      <c r="C1913" s="85" t="s">
        <v>92</v>
      </c>
      <c r="D1913" s="20" t="s">
        <v>128</v>
      </c>
      <c r="E1913" s="102" t="s">
        <v>1113</v>
      </c>
      <c r="F1913" s="2"/>
      <c r="G1913" s="254">
        <f t="shared" ref="G1913:N1913" si="709">G1914</f>
        <v>0</v>
      </c>
      <c r="H1913" s="254">
        <f t="shared" si="709"/>
        <v>0</v>
      </c>
      <c r="I1913" s="254"/>
      <c r="J1913" s="254">
        <f t="shared" si="709"/>
        <v>0</v>
      </c>
      <c r="K1913" s="254">
        <f t="shared" si="709"/>
        <v>40000</v>
      </c>
      <c r="L1913" s="254">
        <f t="shared" si="709"/>
        <v>40000</v>
      </c>
      <c r="M1913" s="254">
        <f t="shared" si="709"/>
        <v>0</v>
      </c>
      <c r="N1913" s="254">
        <f t="shared" si="709"/>
        <v>0</v>
      </c>
      <c r="O1913" s="254"/>
    </row>
    <row r="1914" spans="2:15" ht="27.75" customHeight="1" x14ac:dyDescent="0.25">
      <c r="B1914" s="189" t="s">
        <v>2180</v>
      </c>
      <c r="C1914" s="85" t="s">
        <v>92</v>
      </c>
      <c r="D1914" s="20" t="s">
        <v>128</v>
      </c>
      <c r="E1914" s="102" t="s">
        <v>2021</v>
      </c>
      <c r="F1914" s="2"/>
      <c r="G1914" s="254">
        <f t="shared" ref="G1914:N1914" si="710">G1915+G1916</f>
        <v>0</v>
      </c>
      <c r="H1914" s="254">
        <f t="shared" si="710"/>
        <v>0</v>
      </c>
      <c r="I1914" s="254"/>
      <c r="J1914" s="254">
        <f t="shared" si="710"/>
        <v>0</v>
      </c>
      <c r="K1914" s="254">
        <f t="shared" si="710"/>
        <v>40000</v>
      </c>
      <c r="L1914" s="254">
        <f t="shared" si="710"/>
        <v>40000</v>
      </c>
      <c r="M1914" s="254">
        <f t="shared" si="710"/>
        <v>0</v>
      </c>
      <c r="N1914" s="254">
        <f t="shared" si="710"/>
        <v>0</v>
      </c>
      <c r="O1914" s="254"/>
    </row>
    <row r="1915" spans="2:15" ht="48" hidden="1" customHeight="1" x14ac:dyDescent="0.25">
      <c r="B1915" s="189" t="s">
        <v>1054</v>
      </c>
      <c r="C1915" s="85" t="s">
        <v>92</v>
      </c>
      <c r="D1915" s="20" t="s">
        <v>128</v>
      </c>
      <c r="E1915" s="102" t="s">
        <v>2022</v>
      </c>
      <c r="F1915" s="2">
        <v>600</v>
      </c>
      <c r="G1915" s="254"/>
      <c r="H1915" s="254"/>
      <c r="I1915" s="254"/>
      <c r="J1915" s="254"/>
      <c r="K1915" s="254"/>
      <c r="L1915" s="254">
        <f>J1915+K1915</f>
        <v>0</v>
      </c>
      <c r="M1915" s="254"/>
      <c r="N1915" s="254"/>
      <c r="O1915" s="254"/>
    </row>
    <row r="1916" spans="2:15" ht="48" customHeight="1" x14ac:dyDescent="0.25">
      <c r="B1916" s="189" t="s">
        <v>1001</v>
      </c>
      <c r="C1916" s="85" t="s">
        <v>92</v>
      </c>
      <c r="D1916" s="20" t="s">
        <v>128</v>
      </c>
      <c r="E1916" s="102" t="s">
        <v>2177</v>
      </c>
      <c r="F1916" s="2">
        <v>500</v>
      </c>
      <c r="G1916" s="254"/>
      <c r="H1916" s="254"/>
      <c r="I1916" s="254"/>
      <c r="J1916" s="254"/>
      <c r="K1916" s="254">
        <v>40000</v>
      </c>
      <c r="L1916" s="254">
        <f>J1916+K1916</f>
        <v>40000</v>
      </c>
      <c r="M1916" s="254"/>
      <c r="N1916" s="254"/>
      <c r="O1916" s="254"/>
    </row>
    <row r="1917" spans="2:15" ht="24.75" customHeight="1" x14ac:dyDescent="0.25">
      <c r="B1917" s="208" t="s">
        <v>59</v>
      </c>
      <c r="C1917" s="85" t="s">
        <v>92</v>
      </c>
      <c r="D1917" s="20" t="s">
        <v>128</v>
      </c>
      <c r="E1917" s="102" t="s">
        <v>2023</v>
      </c>
      <c r="F1917" s="2"/>
      <c r="G1917" s="254">
        <f t="shared" ref="G1917:O1917" si="711">G1918</f>
        <v>11929</v>
      </c>
      <c r="H1917" s="254">
        <f t="shared" si="711"/>
        <v>43</v>
      </c>
      <c r="I1917" s="254">
        <f t="shared" si="711"/>
        <v>11972</v>
      </c>
      <c r="J1917" s="254">
        <f t="shared" si="711"/>
        <v>12266</v>
      </c>
      <c r="K1917" s="254">
        <f t="shared" si="711"/>
        <v>-277</v>
      </c>
      <c r="L1917" s="254">
        <f t="shared" si="711"/>
        <v>11989</v>
      </c>
      <c r="M1917" s="254">
        <f t="shared" si="711"/>
        <v>12337</v>
      </c>
      <c r="N1917" s="254">
        <f t="shared" si="711"/>
        <v>-279</v>
      </c>
      <c r="O1917" s="254">
        <f t="shared" si="711"/>
        <v>12058</v>
      </c>
    </row>
    <row r="1918" spans="2:15" ht="33" customHeight="1" x14ac:dyDescent="0.25">
      <c r="B1918" s="208" t="s">
        <v>51</v>
      </c>
      <c r="C1918" s="85" t="s">
        <v>92</v>
      </c>
      <c r="D1918" s="20" t="s">
        <v>128</v>
      </c>
      <c r="E1918" s="102" t="s">
        <v>2024</v>
      </c>
      <c r="F1918" s="2"/>
      <c r="G1918" s="254">
        <f t="shared" ref="G1918:O1918" si="712">G1920+G1921+G1922+G1919</f>
        <v>11929</v>
      </c>
      <c r="H1918" s="254">
        <f t="shared" si="712"/>
        <v>43</v>
      </c>
      <c r="I1918" s="254">
        <f t="shared" si="712"/>
        <v>11972</v>
      </c>
      <c r="J1918" s="254">
        <f t="shared" si="712"/>
        <v>12266</v>
      </c>
      <c r="K1918" s="254">
        <f t="shared" si="712"/>
        <v>-277</v>
      </c>
      <c r="L1918" s="254">
        <f t="shared" si="712"/>
        <v>11989</v>
      </c>
      <c r="M1918" s="254">
        <f t="shared" si="712"/>
        <v>12337</v>
      </c>
      <c r="N1918" s="254">
        <f t="shared" si="712"/>
        <v>-279</v>
      </c>
      <c r="O1918" s="254">
        <f t="shared" si="712"/>
        <v>12058</v>
      </c>
    </row>
    <row r="1919" spans="2:15" ht="54.75" hidden="1" customHeight="1" x14ac:dyDescent="0.25">
      <c r="B1919" s="189" t="s">
        <v>1054</v>
      </c>
      <c r="C1919" s="85" t="s">
        <v>92</v>
      </c>
      <c r="D1919" s="20" t="s">
        <v>128</v>
      </c>
      <c r="E1919" s="102" t="s">
        <v>2025</v>
      </c>
      <c r="F1919" s="2">
        <v>600</v>
      </c>
      <c r="G1919" s="254"/>
      <c r="H1919" s="254"/>
      <c r="I1919" s="254"/>
      <c r="J1919" s="254"/>
      <c r="K1919" s="254"/>
      <c r="L1919" s="254"/>
      <c r="M1919" s="254"/>
      <c r="N1919" s="254"/>
      <c r="O1919" s="254"/>
    </row>
    <row r="1920" spans="2:15" ht="63" x14ac:dyDescent="0.25">
      <c r="B1920" s="208" t="s">
        <v>31</v>
      </c>
      <c r="C1920" s="85" t="s">
        <v>92</v>
      </c>
      <c r="D1920" s="20" t="s">
        <v>128</v>
      </c>
      <c r="E1920" s="102" t="s">
        <v>2026</v>
      </c>
      <c r="F1920" s="2">
        <v>100</v>
      </c>
      <c r="G1920" s="254">
        <v>10557</v>
      </c>
      <c r="H1920" s="254">
        <v>43</v>
      </c>
      <c r="I1920" s="254">
        <f>G1920+H1920</f>
        <v>10600</v>
      </c>
      <c r="J1920" s="254">
        <v>10894</v>
      </c>
      <c r="K1920" s="254">
        <v>-277</v>
      </c>
      <c r="L1920" s="254">
        <f>J1920+K1920</f>
        <v>10617</v>
      </c>
      <c r="M1920" s="254">
        <v>10965</v>
      </c>
      <c r="N1920" s="254">
        <v>-279</v>
      </c>
      <c r="O1920" s="254">
        <f>M1920+N1920</f>
        <v>10686</v>
      </c>
    </row>
    <row r="1921" spans="2:15" ht="47.25" x14ac:dyDescent="0.25">
      <c r="B1921" s="208" t="s">
        <v>33</v>
      </c>
      <c r="C1921" s="85" t="s">
        <v>92</v>
      </c>
      <c r="D1921" s="20" t="s">
        <v>128</v>
      </c>
      <c r="E1921" s="102" t="s">
        <v>2026</v>
      </c>
      <c r="F1921" s="2">
        <v>200</v>
      </c>
      <c r="G1921" s="254">
        <v>1342</v>
      </c>
      <c r="H1921" s="254"/>
      <c r="I1921" s="254">
        <f>G1921+H1921</f>
        <v>1342</v>
      </c>
      <c r="J1921" s="254">
        <v>1342</v>
      </c>
      <c r="K1921" s="254"/>
      <c r="L1921" s="254">
        <f>J1921+K1921</f>
        <v>1342</v>
      </c>
      <c r="M1921" s="254">
        <v>1342</v>
      </c>
      <c r="N1921" s="254"/>
      <c r="O1921" s="254">
        <f>M1921+N1921</f>
        <v>1342</v>
      </c>
    </row>
    <row r="1922" spans="2:15" ht="36" customHeight="1" x14ac:dyDescent="0.25">
      <c r="B1922" s="208" t="s">
        <v>34</v>
      </c>
      <c r="C1922" s="85" t="s">
        <v>92</v>
      </c>
      <c r="D1922" s="20" t="s">
        <v>128</v>
      </c>
      <c r="E1922" s="102" t="s">
        <v>2026</v>
      </c>
      <c r="F1922" s="2">
        <v>800</v>
      </c>
      <c r="G1922" s="254">
        <v>30</v>
      </c>
      <c r="H1922" s="254"/>
      <c r="I1922" s="254">
        <f>G1922+H1922</f>
        <v>30</v>
      </c>
      <c r="J1922" s="254">
        <v>30</v>
      </c>
      <c r="K1922" s="254"/>
      <c r="L1922" s="254">
        <f>J1922+K1922</f>
        <v>30</v>
      </c>
      <c r="M1922" s="254">
        <v>30</v>
      </c>
      <c r="N1922" s="254"/>
      <c r="O1922" s="254">
        <f>M1922+N1922</f>
        <v>30</v>
      </c>
    </row>
    <row r="1923" spans="2:15" ht="31.5" x14ac:dyDescent="0.25">
      <c r="B1923" s="189" t="s">
        <v>329</v>
      </c>
      <c r="C1923" s="85" t="s">
        <v>92</v>
      </c>
      <c r="D1923" s="20" t="s">
        <v>128</v>
      </c>
      <c r="E1923" s="101">
        <v>11</v>
      </c>
      <c r="F1923" s="2"/>
      <c r="G1923" s="264">
        <f t="shared" ref="G1923:O1924" si="713">G1924</f>
        <v>1930</v>
      </c>
      <c r="H1923" s="264">
        <f t="shared" si="713"/>
        <v>0</v>
      </c>
      <c r="I1923" s="264">
        <f t="shared" si="713"/>
        <v>1930</v>
      </c>
      <c r="J1923" s="264">
        <f t="shared" si="713"/>
        <v>1913</v>
      </c>
      <c r="K1923" s="264">
        <f t="shared" si="713"/>
        <v>0</v>
      </c>
      <c r="L1923" s="264">
        <f t="shared" si="713"/>
        <v>1913</v>
      </c>
      <c r="M1923" s="264">
        <f t="shared" si="713"/>
        <v>1961</v>
      </c>
      <c r="N1923" s="264">
        <f t="shared" si="713"/>
        <v>0</v>
      </c>
      <c r="O1923" s="264">
        <f t="shared" si="713"/>
        <v>1961</v>
      </c>
    </row>
    <row r="1924" spans="2:15" ht="24" customHeight="1" x14ac:dyDescent="0.25">
      <c r="B1924" s="189" t="s">
        <v>476</v>
      </c>
      <c r="C1924" s="85" t="s">
        <v>92</v>
      </c>
      <c r="D1924" s="20" t="s">
        <v>128</v>
      </c>
      <c r="E1924" s="107" t="s">
        <v>477</v>
      </c>
      <c r="F1924" s="2"/>
      <c r="G1924" s="264">
        <f t="shared" si="713"/>
        <v>1930</v>
      </c>
      <c r="H1924" s="264">
        <f t="shared" si="713"/>
        <v>0</v>
      </c>
      <c r="I1924" s="264">
        <f t="shared" si="713"/>
        <v>1930</v>
      </c>
      <c r="J1924" s="264">
        <f t="shared" si="713"/>
        <v>1913</v>
      </c>
      <c r="K1924" s="264">
        <f t="shared" si="713"/>
        <v>0</v>
      </c>
      <c r="L1924" s="264">
        <f t="shared" si="713"/>
        <v>1913</v>
      </c>
      <c r="M1924" s="264">
        <f t="shared" si="713"/>
        <v>1961</v>
      </c>
      <c r="N1924" s="264">
        <f t="shared" si="713"/>
        <v>0</v>
      </c>
      <c r="O1924" s="264">
        <f t="shared" si="713"/>
        <v>1961</v>
      </c>
    </row>
    <row r="1925" spans="2:15" ht="31.5" x14ac:dyDescent="0.25">
      <c r="B1925" s="189" t="s">
        <v>2134</v>
      </c>
      <c r="C1925" s="85" t="s">
        <v>92</v>
      </c>
      <c r="D1925" s="20" t="s">
        <v>128</v>
      </c>
      <c r="E1925" s="107" t="s">
        <v>912</v>
      </c>
      <c r="F1925" s="2"/>
      <c r="G1925" s="264">
        <f t="shared" ref="G1925:O1925" si="714">G1926+G1927</f>
        <v>1930</v>
      </c>
      <c r="H1925" s="264">
        <f t="shared" si="714"/>
        <v>0</v>
      </c>
      <c r="I1925" s="264">
        <f t="shared" si="714"/>
        <v>1930</v>
      </c>
      <c r="J1925" s="264">
        <f t="shared" si="714"/>
        <v>1913</v>
      </c>
      <c r="K1925" s="264">
        <f t="shared" si="714"/>
        <v>0</v>
      </c>
      <c r="L1925" s="264">
        <f t="shared" si="714"/>
        <v>1913</v>
      </c>
      <c r="M1925" s="264">
        <f t="shared" si="714"/>
        <v>1961</v>
      </c>
      <c r="N1925" s="264">
        <f t="shared" si="714"/>
        <v>0</v>
      </c>
      <c r="O1925" s="264">
        <f t="shared" si="714"/>
        <v>1961</v>
      </c>
    </row>
    <row r="1926" spans="2:15" ht="1.5" hidden="1" customHeight="1" x14ac:dyDescent="0.25">
      <c r="B1926" s="189" t="s">
        <v>913</v>
      </c>
      <c r="C1926" s="85" t="s">
        <v>92</v>
      </c>
      <c r="D1926" s="20" t="s">
        <v>128</v>
      </c>
      <c r="E1926" s="107" t="s">
        <v>914</v>
      </c>
      <c r="F1926" s="2">
        <v>500</v>
      </c>
      <c r="G1926" s="254"/>
      <c r="H1926" s="254"/>
      <c r="I1926" s="254"/>
      <c r="J1926" s="254"/>
      <c r="K1926" s="254"/>
      <c r="L1926" s="254"/>
      <c r="M1926" s="254"/>
      <c r="N1926" s="254"/>
      <c r="O1926" s="254"/>
    </row>
    <row r="1927" spans="2:15" ht="40.5" customHeight="1" thickBot="1" x14ac:dyDescent="0.3">
      <c r="B1927" s="189" t="s">
        <v>2071</v>
      </c>
      <c r="C1927" s="85" t="s">
        <v>92</v>
      </c>
      <c r="D1927" s="20" t="s">
        <v>128</v>
      </c>
      <c r="E1927" s="107" t="s">
        <v>2068</v>
      </c>
      <c r="F1927" s="2">
        <v>500</v>
      </c>
      <c r="G1927" s="254">
        <v>1930</v>
      </c>
      <c r="H1927" s="254"/>
      <c r="I1927" s="254">
        <f>G1927+H1927</f>
        <v>1930</v>
      </c>
      <c r="J1927" s="254">
        <v>1913</v>
      </c>
      <c r="K1927" s="254"/>
      <c r="L1927" s="254">
        <f>J1927+K1927</f>
        <v>1913</v>
      </c>
      <c r="M1927" s="254">
        <v>1961</v>
      </c>
      <c r="N1927" s="254"/>
      <c r="O1927" s="254">
        <f>M1927+N1927</f>
        <v>1961</v>
      </c>
    </row>
    <row r="1928" spans="2:15" ht="16.5" hidden="1" thickBot="1" x14ac:dyDescent="0.3">
      <c r="B1928" s="334"/>
      <c r="C1928" s="84"/>
      <c r="D1928" s="19"/>
      <c r="E1928" s="106"/>
      <c r="F1928" s="114"/>
      <c r="G1928" s="283"/>
      <c r="H1928" s="283"/>
      <c r="I1928" s="283"/>
      <c r="J1928" s="283"/>
      <c r="K1928" s="283"/>
      <c r="L1928" s="283"/>
      <c r="M1928" s="283"/>
      <c r="N1928" s="283"/>
      <c r="O1928" s="283"/>
    </row>
    <row r="1929" spans="2:15" ht="16.5" hidden="1" thickBot="1" x14ac:dyDescent="0.3">
      <c r="B1929" s="202" t="s">
        <v>11</v>
      </c>
      <c r="C1929" s="85" t="s">
        <v>92</v>
      </c>
      <c r="D1929" s="20" t="s">
        <v>128</v>
      </c>
      <c r="E1929" s="106">
        <v>99</v>
      </c>
      <c r="F1929" s="2"/>
      <c r="G1929" s="264">
        <f t="shared" ref="G1929:O1930" si="715">G1930</f>
        <v>0</v>
      </c>
      <c r="H1929" s="264">
        <f t="shared" si="715"/>
        <v>0</v>
      </c>
      <c r="I1929" s="264">
        <f t="shared" si="715"/>
        <v>0</v>
      </c>
      <c r="J1929" s="264">
        <f t="shared" si="715"/>
        <v>0</v>
      </c>
      <c r="K1929" s="264">
        <f t="shared" si="715"/>
        <v>0</v>
      </c>
      <c r="L1929" s="264">
        <f t="shared" si="715"/>
        <v>0</v>
      </c>
      <c r="M1929" s="264">
        <f t="shared" si="715"/>
        <v>0</v>
      </c>
      <c r="N1929" s="264">
        <f t="shared" si="715"/>
        <v>0</v>
      </c>
      <c r="O1929" s="264">
        <f t="shared" si="715"/>
        <v>0</v>
      </c>
    </row>
    <row r="1930" spans="2:15" ht="16.5" hidden="1" thickBot="1" x14ac:dyDescent="0.3">
      <c r="B1930" s="334" t="s">
        <v>15</v>
      </c>
      <c r="C1930" s="85" t="s">
        <v>92</v>
      </c>
      <c r="D1930" s="20" t="s">
        <v>128</v>
      </c>
      <c r="E1930" s="107" t="s">
        <v>23</v>
      </c>
      <c r="F1930" s="2"/>
      <c r="G1930" s="264">
        <f t="shared" si="715"/>
        <v>0</v>
      </c>
      <c r="H1930" s="264">
        <f t="shared" si="715"/>
        <v>0</v>
      </c>
      <c r="I1930" s="264">
        <f t="shared" si="715"/>
        <v>0</v>
      </c>
      <c r="J1930" s="264">
        <f t="shared" si="715"/>
        <v>0</v>
      </c>
      <c r="K1930" s="264">
        <f t="shared" si="715"/>
        <v>0</v>
      </c>
      <c r="L1930" s="264">
        <f t="shared" si="715"/>
        <v>0</v>
      </c>
      <c r="M1930" s="264">
        <f t="shared" si="715"/>
        <v>0</v>
      </c>
      <c r="N1930" s="264">
        <f t="shared" si="715"/>
        <v>0</v>
      </c>
      <c r="O1930" s="264">
        <f t="shared" si="715"/>
        <v>0</v>
      </c>
    </row>
    <row r="1931" spans="2:15" ht="63.75" hidden="1" thickBot="1" x14ac:dyDescent="0.3">
      <c r="B1931" s="334" t="s">
        <v>193</v>
      </c>
      <c r="C1931" s="85" t="s">
        <v>92</v>
      </c>
      <c r="D1931" s="20" t="s">
        <v>128</v>
      </c>
      <c r="E1931" s="118" t="s">
        <v>29</v>
      </c>
      <c r="F1931" s="114">
        <v>100</v>
      </c>
      <c r="G1931" s="283"/>
      <c r="H1931" s="283"/>
      <c r="I1931" s="283"/>
      <c r="J1931" s="283"/>
      <c r="K1931" s="283"/>
      <c r="L1931" s="283"/>
      <c r="M1931" s="283"/>
      <c r="N1931" s="283"/>
      <c r="O1931" s="283"/>
    </row>
    <row r="1932" spans="2:15" s="207" customFormat="1" ht="16.5" thickBot="1" x14ac:dyDescent="0.3">
      <c r="B1932" s="284" t="s">
        <v>2027</v>
      </c>
      <c r="C1932" s="12">
        <v>12</v>
      </c>
      <c r="D1932" s="14"/>
      <c r="E1932" s="14"/>
      <c r="F1932" s="16"/>
      <c r="G1932" s="251">
        <f t="shared" ref="G1932:O1932" si="716">G1933+G1940+G1947</f>
        <v>208336</v>
      </c>
      <c r="H1932" s="251">
        <f t="shared" si="716"/>
        <v>0</v>
      </c>
      <c r="I1932" s="251">
        <f t="shared" si="716"/>
        <v>208336</v>
      </c>
      <c r="J1932" s="251">
        <f t="shared" si="716"/>
        <v>209303</v>
      </c>
      <c r="K1932" s="251">
        <f t="shared" si="716"/>
        <v>-3756</v>
      </c>
      <c r="L1932" s="251">
        <f t="shared" si="716"/>
        <v>205547</v>
      </c>
      <c r="M1932" s="251">
        <f t="shared" si="716"/>
        <v>214348</v>
      </c>
      <c r="N1932" s="251">
        <f t="shared" si="716"/>
        <v>-3907</v>
      </c>
      <c r="O1932" s="251">
        <f t="shared" si="716"/>
        <v>210441</v>
      </c>
    </row>
    <row r="1933" spans="2:15" s="207" customFormat="1" ht="16.5" thickBot="1" x14ac:dyDescent="0.3">
      <c r="B1933" s="284" t="s">
        <v>2028</v>
      </c>
      <c r="C1933" s="12">
        <v>12</v>
      </c>
      <c r="D1933" s="15" t="s">
        <v>271</v>
      </c>
      <c r="E1933" s="21"/>
      <c r="F1933" s="168"/>
      <c r="G1933" s="251">
        <f t="shared" ref="G1933:O1934" si="717">G1934</f>
        <v>106316</v>
      </c>
      <c r="H1933" s="251">
        <f t="shared" si="717"/>
        <v>0</v>
      </c>
      <c r="I1933" s="251">
        <f t="shared" si="717"/>
        <v>106316</v>
      </c>
      <c r="J1933" s="251">
        <f t="shared" si="717"/>
        <v>105658</v>
      </c>
      <c r="K1933" s="251">
        <f t="shared" si="717"/>
        <v>-1706</v>
      </c>
      <c r="L1933" s="251">
        <f t="shared" si="717"/>
        <v>103952</v>
      </c>
      <c r="M1933" s="251">
        <f t="shared" si="717"/>
        <v>107947</v>
      </c>
      <c r="N1933" s="251">
        <f t="shared" si="717"/>
        <v>-1774</v>
      </c>
      <c r="O1933" s="251">
        <f t="shared" si="717"/>
        <v>106173</v>
      </c>
    </row>
    <row r="1934" spans="2:15" s="207" customFormat="1" ht="51" customHeight="1" x14ac:dyDescent="0.25">
      <c r="B1934" s="287" t="s">
        <v>2029</v>
      </c>
      <c r="C1934" s="54" t="s">
        <v>745</v>
      </c>
      <c r="D1934" s="56" t="s">
        <v>12</v>
      </c>
      <c r="E1934" s="125" t="s">
        <v>147</v>
      </c>
      <c r="F1934" s="6"/>
      <c r="G1934" s="254">
        <f t="shared" si="717"/>
        <v>106316</v>
      </c>
      <c r="H1934" s="254">
        <f t="shared" si="717"/>
        <v>0</v>
      </c>
      <c r="I1934" s="254">
        <f t="shared" si="717"/>
        <v>106316</v>
      </c>
      <c r="J1934" s="254">
        <f t="shared" si="717"/>
        <v>105658</v>
      </c>
      <c r="K1934" s="254">
        <f t="shared" si="717"/>
        <v>-1706</v>
      </c>
      <c r="L1934" s="254">
        <f t="shared" si="717"/>
        <v>103952</v>
      </c>
      <c r="M1934" s="254">
        <f t="shared" si="717"/>
        <v>107947</v>
      </c>
      <c r="N1934" s="254">
        <f t="shared" si="717"/>
        <v>-1774</v>
      </c>
      <c r="O1934" s="254">
        <f t="shared" si="717"/>
        <v>106173</v>
      </c>
    </row>
    <row r="1935" spans="2:15" s="207" customFormat="1" ht="50.25" customHeight="1" x14ac:dyDescent="0.25">
      <c r="B1935" s="287" t="s">
        <v>2030</v>
      </c>
      <c r="C1935" s="54" t="s">
        <v>745</v>
      </c>
      <c r="D1935" s="56" t="s">
        <v>12</v>
      </c>
      <c r="E1935" s="125" t="s">
        <v>2031</v>
      </c>
      <c r="F1935" s="28"/>
      <c r="G1935" s="254">
        <f t="shared" ref="G1935:O1936" si="718">G1936</f>
        <v>106316</v>
      </c>
      <c r="H1935" s="254">
        <f t="shared" si="718"/>
        <v>0</v>
      </c>
      <c r="I1935" s="254">
        <f t="shared" si="718"/>
        <v>106316</v>
      </c>
      <c r="J1935" s="254">
        <f t="shared" si="718"/>
        <v>105658</v>
      </c>
      <c r="K1935" s="254">
        <f t="shared" si="718"/>
        <v>-1706</v>
      </c>
      <c r="L1935" s="254">
        <f t="shared" si="718"/>
        <v>103952</v>
      </c>
      <c r="M1935" s="254">
        <f t="shared" si="718"/>
        <v>107947</v>
      </c>
      <c r="N1935" s="254">
        <f t="shared" si="718"/>
        <v>-1774</v>
      </c>
      <c r="O1935" s="254">
        <f t="shared" si="718"/>
        <v>106173</v>
      </c>
    </row>
    <row r="1936" spans="2:15" s="207" customFormat="1" ht="36.75" customHeight="1" x14ac:dyDescent="0.25">
      <c r="B1936" s="287" t="s">
        <v>2032</v>
      </c>
      <c r="C1936" s="54" t="s">
        <v>745</v>
      </c>
      <c r="D1936" s="56" t="s">
        <v>12</v>
      </c>
      <c r="E1936" s="125" t="s">
        <v>2033</v>
      </c>
      <c r="F1936" s="28"/>
      <c r="G1936" s="254">
        <f t="shared" si="718"/>
        <v>106316</v>
      </c>
      <c r="H1936" s="254">
        <f t="shared" si="718"/>
        <v>0</v>
      </c>
      <c r="I1936" s="254">
        <f t="shared" si="718"/>
        <v>106316</v>
      </c>
      <c r="J1936" s="254">
        <f t="shared" si="718"/>
        <v>105658</v>
      </c>
      <c r="K1936" s="254">
        <f t="shared" si="718"/>
        <v>-1706</v>
      </c>
      <c r="L1936" s="254">
        <f t="shared" si="718"/>
        <v>103952</v>
      </c>
      <c r="M1936" s="254">
        <f t="shared" si="718"/>
        <v>107947</v>
      </c>
      <c r="N1936" s="254">
        <f t="shared" si="718"/>
        <v>-1774</v>
      </c>
      <c r="O1936" s="254">
        <f t="shared" si="718"/>
        <v>106173</v>
      </c>
    </row>
    <row r="1937" spans="2:15" s="207" customFormat="1" ht="51" customHeight="1" thickBot="1" x14ac:dyDescent="0.3">
      <c r="B1937" s="318" t="s">
        <v>109</v>
      </c>
      <c r="C1937" s="54" t="s">
        <v>745</v>
      </c>
      <c r="D1937" s="56" t="s">
        <v>12</v>
      </c>
      <c r="E1937" s="125" t="s">
        <v>2034</v>
      </c>
      <c r="F1937" s="29" t="s">
        <v>111</v>
      </c>
      <c r="G1937" s="254">
        <v>106316</v>
      </c>
      <c r="H1937" s="254"/>
      <c r="I1937" s="254">
        <f>G1937+H1937</f>
        <v>106316</v>
      </c>
      <c r="J1937" s="254">
        <v>105658</v>
      </c>
      <c r="K1937" s="254">
        <v>-1706</v>
      </c>
      <c r="L1937" s="254">
        <f>J1937+K1937</f>
        <v>103952</v>
      </c>
      <c r="M1937" s="254">
        <v>107947</v>
      </c>
      <c r="N1937" s="254">
        <v>-1774</v>
      </c>
      <c r="O1937" s="254">
        <f>M1937+N1937</f>
        <v>106173</v>
      </c>
    </row>
    <row r="1938" spans="2:15" ht="16.5" hidden="1" thickBot="1" x14ac:dyDescent="0.3">
      <c r="B1938" s="287"/>
      <c r="C1938" s="53"/>
      <c r="D1938" s="55"/>
      <c r="E1938" s="124"/>
      <c r="F1938" s="28"/>
      <c r="G1938" s="254"/>
      <c r="H1938" s="254"/>
      <c r="I1938" s="254"/>
      <c r="J1938" s="254"/>
      <c r="K1938" s="254"/>
      <c r="L1938" s="254"/>
      <c r="M1938" s="254"/>
      <c r="N1938" s="254"/>
      <c r="O1938" s="254"/>
    </row>
    <row r="1939" spans="2:15" ht="16.5" hidden="1" thickBot="1" x14ac:dyDescent="0.3">
      <c r="B1939" s="287"/>
      <c r="C1939" s="53"/>
      <c r="D1939" s="55"/>
      <c r="E1939" s="124"/>
      <c r="F1939" s="28"/>
      <c r="G1939" s="254"/>
      <c r="H1939" s="254"/>
      <c r="I1939" s="254"/>
      <c r="J1939" s="254"/>
      <c r="K1939" s="254"/>
      <c r="L1939" s="254"/>
      <c r="M1939" s="254"/>
      <c r="N1939" s="254"/>
      <c r="O1939" s="254"/>
    </row>
    <row r="1940" spans="2:15" ht="16.5" thickBot="1" x14ac:dyDescent="0.3">
      <c r="B1940" s="284" t="s">
        <v>2035</v>
      </c>
      <c r="C1940" s="50" t="s">
        <v>745</v>
      </c>
      <c r="D1940" s="31" t="s">
        <v>13</v>
      </c>
      <c r="E1940" s="30"/>
      <c r="F1940" s="40"/>
      <c r="G1940" s="251">
        <f t="shared" ref="G1940:O1941" si="719">G1941</f>
        <v>76866</v>
      </c>
      <c r="H1940" s="251">
        <f t="shared" si="719"/>
        <v>0</v>
      </c>
      <c r="I1940" s="251">
        <f t="shared" si="719"/>
        <v>76866</v>
      </c>
      <c r="J1940" s="251">
        <f t="shared" si="719"/>
        <v>78491</v>
      </c>
      <c r="K1940" s="251">
        <f t="shared" si="719"/>
        <v>-2050</v>
      </c>
      <c r="L1940" s="251">
        <f t="shared" si="719"/>
        <v>76441</v>
      </c>
      <c r="M1940" s="251">
        <f t="shared" si="719"/>
        <v>81247</v>
      </c>
      <c r="N1940" s="251">
        <f t="shared" si="719"/>
        <v>-2133</v>
      </c>
      <c r="O1940" s="251">
        <f t="shared" si="719"/>
        <v>79114</v>
      </c>
    </row>
    <row r="1941" spans="2:15" ht="47.25" x14ac:dyDescent="0.25">
      <c r="B1941" s="287" t="s">
        <v>2029</v>
      </c>
      <c r="C1941" s="54" t="s">
        <v>745</v>
      </c>
      <c r="D1941" s="56" t="s">
        <v>13</v>
      </c>
      <c r="E1941" s="125" t="s">
        <v>147</v>
      </c>
      <c r="F1941" s="105"/>
      <c r="G1941" s="254">
        <f t="shared" si="719"/>
        <v>76866</v>
      </c>
      <c r="H1941" s="254">
        <f t="shared" si="719"/>
        <v>0</v>
      </c>
      <c r="I1941" s="254">
        <f t="shared" si="719"/>
        <v>76866</v>
      </c>
      <c r="J1941" s="254">
        <f t="shared" si="719"/>
        <v>78491</v>
      </c>
      <c r="K1941" s="254">
        <f t="shared" si="719"/>
        <v>-2050</v>
      </c>
      <c r="L1941" s="254">
        <f t="shared" si="719"/>
        <v>76441</v>
      </c>
      <c r="M1941" s="254">
        <f t="shared" si="719"/>
        <v>81247</v>
      </c>
      <c r="N1941" s="254">
        <f t="shared" si="719"/>
        <v>-2133</v>
      </c>
      <c r="O1941" s="254">
        <f t="shared" si="719"/>
        <v>79114</v>
      </c>
    </row>
    <row r="1942" spans="2:15" ht="47.25" x14ac:dyDescent="0.25">
      <c r="B1942" s="287" t="s">
        <v>2030</v>
      </c>
      <c r="C1942" s="49" t="s">
        <v>745</v>
      </c>
      <c r="D1942" s="7" t="s">
        <v>13</v>
      </c>
      <c r="E1942" s="125" t="s">
        <v>2031</v>
      </c>
      <c r="F1942" s="105"/>
      <c r="G1942" s="254">
        <f t="shared" ref="G1942:O1942" si="720">G1943+G1945</f>
        <v>76866</v>
      </c>
      <c r="H1942" s="254">
        <f t="shared" si="720"/>
        <v>0</v>
      </c>
      <c r="I1942" s="254">
        <f t="shared" si="720"/>
        <v>76866</v>
      </c>
      <c r="J1942" s="254">
        <f t="shared" si="720"/>
        <v>78491</v>
      </c>
      <c r="K1942" s="254">
        <f t="shared" si="720"/>
        <v>-2050</v>
      </c>
      <c r="L1942" s="254">
        <f t="shared" si="720"/>
        <v>76441</v>
      </c>
      <c r="M1942" s="254">
        <f t="shared" si="720"/>
        <v>81247</v>
      </c>
      <c r="N1942" s="254">
        <f t="shared" si="720"/>
        <v>-2133</v>
      </c>
      <c r="O1942" s="254">
        <f t="shared" si="720"/>
        <v>79114</v>
      </c>
    </row>
    <row r="1943" spans="2:15" ht="15.75" x14ac:dyDescent="0.25">
      <c r="B1943" s="287" t="s">
        <v>2036</v>
      </c>
      <c r="C1943" s="49" t="s">
        <v>745</v>
      </c>
      <c r="D1943" s="7" t="s">
        <v>13</v>
      </c>
      <c r="E1943" s="125" t="s">
        <v>2037</v>
      </c>
      <c r="F1943" s="6"/>
      <c r="G1943" s="254">
        <f t="shared" ref="G1943:O1943" si="721">G1944</f>
        <v>76762</v>
      </c>
      <c r="H1943" s="254">
        <f t="shared" si="721"/>
        <v>0</v>
      </c>
      <c r="I1943" s="254">
        <f t="shared" si="721"/>
        <v>76762</v>
      </c>
      <c r="J1943" s="254">
        <f t="shared" si="721"/>
        <v>78387</v>
      </c>
      <c r="K1943" s="254">
        <f t="shared" si="721"/>
        <v>-2050</v>
      </c>
      <c r="L1943" s="254">
        <f t="shared" si="721"/>
        <v>76337</v>
      </c>
      <c r="M1943" s="254">
        <f t="shared" si="721"/>
        <v>81143</v>
      </c>
      <c r="N1943" s="254">
        <f t="shared" si="721"/>
        <v>-2133</v>
      </c>
      <c r="O1943" s="254">
        <f t="shared" si="721"/>
        <v>79010</v>
      </c>
    </row>
    <row r="1944" spans="2:15" ht="36" customHeight="1" x14ac:dyDescent="0.25">
      <c r="B1944" s="287" t="s">
        <v>755</v>
      </c>
      <c r="C1944" s="49" t="s">
        <v>745</v>
      </c>
      <c r="D1944" s="7" t="s">
        <v>13</v>
      </c>
      <c r="E1944" s="162" t="s">
        <v>2038</v>
      </c>
      <c r="F1944" s="7" t="s">
        <v>111</v>
      </c>
      <c r="G1944" s="254">
        <v>76762</v>
      </c>
      <c r="H1944" s="254"/>
      <c r="I1944" s="254">
        <f>G1944+H1944</f>
        <v>76762</v>
      </c>
      <c r="J1944" s="254">
        <v>78387</v>
      </c>
      <c r="K1944" s="254">
        <v>-2050</v>
      </c>
      <c r="L1944" s="254">
        <f>J1944+K1944</f>
        <v>76337</v>
      </c>
      <c r="M1944" s="254">
        <v>81143</v>
      </c>
      <c r="N1944" s="254">
        <v>-2133</v>
      </c>
      <c r="O1944" s="254">
        <f>M1944+N1944</f>
        <v>79010</v>
      </c>
    </row>
    <row r="1945" spans="2:15" ht="36" customHeight="1" x14ac:dyDescent="0.25">
      <c r="B1945" s="287" t="s">
        <v>2249</v>
      </c>
      <c r="C1945" s="54" t="s">
        <v>745</v>
      </c>
      <c r="D1945" s="7" t="s">
        <v>13</v>
      </c>
      <c r="E1945" s="125" t="s">
        <v>2074</v>
      </c>
      <c r="F1945" s="28"/>
      <c r="G1945" s="254">
        <f t="shared" ref="G1945:O1945" si="722">G1946</f>
        <v>104</v>
      </c>
      <c r="H1945" s="254">
        <f t="shared" si="722"/>
        <v>0</v>
      </c>
      <c r="I1945" s="254">
        <f t="shared" si="722"/>
        <v>104</v>
      </c>
      <c r="J1945" s="254">
        <f t="shared" si="722"/>
        <v>104</v>
      </c>
      <c r="K1945" s="254">
        <f t="shared" si="722"/>
        <v>0</v>
      </c>
      <c r="L1945" s="254">
        <f t="shared" si="722"/>
        <v>104</v>
      </c>
      <c r="M1945" s="254">
        <f t="shared" si="722"/>
        <v>104</v>
      </c>
      <c r="N1945" s="254">
        <f t="shared" si="722"/>
        <v>0</v>
      </c>
      <c r="O1945" s="254">
        <f t="shared" si="722"/>
        <v>104</v>
      </c>
    </row>
    <row r="1946" spans="2:15" ht="41.25" customHeight="1" thickBot="1" x14ac:dyDescent="0.3">
      <c r="B1946" s="287" t="s">
        <v>275</v>
      </c>
      <c r="C1946" s="54" t="s">
        <v>745</v>
      </c>
      <c r="D1946" s="7" t="s">
        <v>13</v>
      </c>
      <c r="E1946" s="125" t="s">
        <v>2075</v>
      </c>
      <c r="F1946" s="28">
        <v>200</v>
      </c>
      <c r="G1946" s="254">
        <v>104</v>
      </c>
      <c r="H1946" s="254"/>
      <c r="I1946" s="254">
        <f>G1946+H1946</f>
        <v>104</v>
      </c>
      <c r="J1946" s="254">
        <v>104</v>
      </c>
      <c r="K1946" s="254"/>
      <c r="L1946" s="254">
        <f>J1946+K1946</f>
        <v>104</v>
      </c>
      <c r="M1946" s="254">
        <v>104</v>
      </c>
      <c r="N1946" s="254"/>
      <c r="O1946" s="254">
        <f>M1946+N1946</f>
        <v>104</v>
      </c>
    </row>
    <row r="1947" spans="2:15" ht="31.5" customHeight="1" thickBot="1" x14ac:dyDescent="0.3">
      <c r="B1947" s="286" t="s">
        <v>2039</v>
      </c>
      <c r="C1947" s="57" t="s">
        <v>745</v>
      </c>
      <c r="D1947" s="59" t="s">
        <v>39</v>
      </c>
      <c r="E1947" s="58"/>
      <c r="F1947" s="58"/>
      <c r="G1947" s="255">
        <f t="shared" ref="G1947:O1949" si="723">G1948</f>
        <v>25154</v>
      </c>
      <c r="H1947" s="255">
        <f t="shared" si="723"/>
        <v>0</v>
      </c>
      <c r="I1947" s="255">
        <f t="shared" si="723"/>
        <v>25154</v>
      </c>
      <c r="J1947" s="255">
        <f t="shared" si="723"/>
        <v>25154</v>
      </c>
      <c r="K1947" s="255">
        <f t="shared" si="723"/>
        <v>0</v>
      </c>
      <c r="L1947" s="255">
        <f t="shared" si="723"/>
        <v>25154</v>
      </c>
      <c r="M1947" s="255">
        <f t="shared" si="723"/>
        <v>25154</v>
      </c>
      <c r="N1947" s="255">
        <f t="shared" si="723"/>
        <v>0</v>
      </c>
      <c r="O1947" s="255">
        <f t="shared" si="723"/>
        <v>25154</v>
      </c>
    </row>
    <row r="1948" spans="2:15" ht="54.75" customHeight="1" x14ac:dyDescent="0.25">
      <c r="B1948" s="208" t="s">
        <v>2029</v>
      </c>
      <c r="C1948" s="54" t="s">
        <v>745</v>
      </c>
      <c r="D1948" s="56" t="s">
        <v>39</v>
      </c>
      <c r="E1948" s="127" t="s">
        <v>147</v>
      </c>
      <c r="F1948" s="55"/>
      <c r="G1948" s="253">
        <f t="shared" si="723"/>
        <v>25154</v>
      </c>
      <c r="H1948" s="253">
        <f t="shared" si="723"/>
        <v>0</v>
      </c>
      <c r="I1948" s="253">
        <f t="shared" si="723"/>
        <v>25154</v>
      </c>
      <c r="J1948" s="253">
        <f t="shared" si="723"/>
        <v>25154</v>
      </c>
      <c r="K1948" s="253">
        <f t="shared" si="723"/>
        <v>0</v>
      </c>
      <c r="L1948" s="253">
        <f t="shared" si="723"/>
        <v>25154</v>
      </c>
      <c r="M1948" s="253">
        <f t="shared" si="723"/>
        <v>25154</v>
      </c>
      <c r="N1948" s="253">
        <f t="shared" si="723"/>
        <v>0</v>
      </c>
      <c r="O1948" s="253">
        <f t="shared" si="723"/>
        <v>25154</v>
      </c>
    </row>
    <row r="1949" spans="2:15" ht="15.75" x14ac:dyDescent="0.25">
      <c r="B1949" s="208" t="s">
        <v>2040</v>
      </c>
      <c r="C1949" s="54" t="s">
        <v>745</v>
      </c>
      <c r="D1949" s="56" t="s">
        <v>39</v>
      </c>
      <c r="E1949" s="127" t="s">
        <v>2041</v>
      </c>
      <c r="F1949" s="55"/>
      <c r="G1949" s="254">
        <f t="shared" si="723"/>
        <v>25154</v>
      </c>
      <c r="H1949" s="254">
        <f t="shared" si="723"/>
        <v>0</v>
      </c>
      <c r="I1949" s="254">
        <f t="shared" si="723"/>
        <v>25154</v>
      </c>
      <c r="J1949" s="254">
        <f t="shared" si="723"/>
        <v>25154</v>
      </c>
      <c r="K1949" s="254">
        <f t="shared" si="723"/>
        <v>0</v>
      </c>
      <c r="L1949" s="254">
        <f t="shared" si="723"/>
        <v>25154</v>
      </c>
      <c r="M1949" s="254">
        <f t="shared" si="723"/>
        <v>25154</v>
      </c>
      <c r="N1949" s="254">
        <f t="shared" si="723"/>
        <v>0</v>
      </c>
      <c r="O1949" s="254">
        <f t="shared" si="723"/>
        <v>25154</v>
      </c>
    </row>
    <row r="1950" spans="2:15" ht="15.75" x14ac:dyDescent="0.25">
      <c r="B1950" s="285" t="s">
        <v>181</v>
      </c>
      <c r="C1950" s="54" t="s">
        <v>745</v>
      </c>
      <c r="D1950" s="56" t="s">
        <v>39</v>
      </c>
      <c r="E1950" s="127" t="s">
        <v>2042</v>
      </c>
      <c r="F1950" s="55"/>
      <c r="G1950" s="254">
        <f t="shared" ref="G1950:O1950" si="724">G1951+G1952</f>
        <v>25154</v>
      </c>
      <c r="H1950" s="254">
        <f t="shared" si="724"/>
        <v>0</v>
      </c>
      <c r="I1950" s="254">
        <f t="shared" si="724"/>
        <v>25154</v>
      </c>
      <c r="J1950" s="254">
        <f t="shared" si="724"/>
        <v>25154</v>
      </c>
      <c r="K1950" s="254">
        <f t="shared" si="724"/>
        <v>0</v>
      </c>
      <c r="L1950" s="254">
        <f t="shared" si="724"/>
        <v>25154</v>
      </c>
      <c r="M1950" s="254">
        <f t="shared" si="724"/>
        <v>25154</v>
      </c>
      <c r="N1950" s="254">
        <f t="shared" si="724"/>
        <v>0</v>
      </c>
      <c r="O1950" s="254">
        <f t="shared" si="724"/>
        <v>25154</v>
      </c>
    </row>
    <row r="1951" spans="2:15" ht="31.5" x14ac:dyDescent="0.25">
      <c r="B1951" s="285" t="s">
        <v>140</v>
      </c>
      <c r="C1951" s="54" t="s">
        <v>745</v>
      </c>
      <c r="D1951" s="56" t="s">
        <v>39</v>
      </c>
      <c r="E1951" s="127" t="s">
        <v>2043</v>
      </c>
      <c r="F1951" s="56" t="s">
        <v>30</v>
      </c>
      <c r="G1951" s="254">
        <v>16438</v>
      </c>
      <c r="H1951" s="254"/>
      <c r="I1951" s="254">
        <f>G1951+H1951</f>
        <v>16438</v>
      </c>
      <c r="J1951" s="254">
        <v>16438</v>
      </c>
      <c r="K1951" s="254"/>
      <c r="L1951" s="254">
        <f>J1951+K1951</f>
        <v>16438</v>
      </c>
      <c r="M1951" s="254">
        <v>16438</v>
      </c>
      <c r="N1951" s="254"/>
      <c r="O1951" s="254">
        <f>M1951+N1951</f>
        <v>16438</v>
      </c>
    </row>
    <row r="1952" spans="2:15" ht="32.25" thickBot="1" x14ac:dyDescent="0.3">
      <c r="B1952" s="287" t="s">
        <v>1051</v>
      </c>
      <c r="C1952" s="54" t="s">
        <v>745</v>
      </c>
      <c r="D1952" s="56" t="s">
        <v>39</v>
      </c>
      <c r="E1952" s="127" t="s">
        <v>2043</v>
      </c>
      <c r="F1952" s="56" t="s">
        <v>111</v>
      </c>
      <c r="G1952" s="254">
        <v>8716</v>
      </c>
      <c r="H1952" s="254"/>
      <c r="I1952" s="254">
        <f>G1952+H1952</f>
        <v>8716</v>
      </c>
      <c r="J1952" s="254">
        <v>8716</v>
      </c>
      <c r="K1952" s="254"/>
      <c r="L1952" s="254">
        <f>J1952+K1952</f>
        <v>8716</v>
      </c>
      <c r="M1952" s="254">
        <v>8716</v>
      </c>
      <c r="N1952" s="254"/>
      <c r="O1952" s="254">
        <f>M1952+N1952</f>
        <v>8716</v>
      </c>
    </row>
    <row r="1953" spans="2:15" ht="20.25" customHeight="1" thickBot="1" x14ac:dyDescent="0.3">
      <c r="B1953" s="284" t="s">
        <v>2044</v>
      </c>
      <c r="C1953" s="12">
        <v>13</v>
      </c>
      <c r="D1953" s="17"/>
      <c r="E1953" s="14"/>
      <c r="F1953" s="16"/>
      <c r="G1953" s="251">
        <f t="shared" ref="G1953:O1956" si="725">G1954</f>
        <v>2126724</v>
      </c>
      <c r="H1953" s="251">
        <f t="shared" si="725"/>
        <v>0</v>
      </c>
      <c r="I1953" s="251">
        <f t="shared" si="725"/>
        <v>2126724</v>
      </c>
      <c r="J1953" s="251">
        <f t="shared" si="725"/>
        <v>2401678</v>
      </c>
      <c r="K1953" s="251">
        <f t="shared" si="725"/>
        <v>0</v>
      </c>
      <c r="L1953" s="251">
        <f t="shared" si="725"/>
        <v>2401678</v>
      </c>
      <c r="M1953" s="251">
        <f t="shared" si="725"/>
        <v>2847527</v>
      </c>
      <c r="N1953" s="251">
        <f t="shared" si="725"/>
        <v>0</v>
      </c>
      <c r="O1953" s="251">
        <f t="shared" si="725"/>
        <v>2847527</v>
      </c>
    </row>
    <row r="1954" spans="2:15" ht="20.25" customHeight="1" thickBot="1" x14ac:dyDescent="0.3">
      <c r="B1954" s="284" t="s">
        <v>2045</v>
      </c>
      <c r="C1954" s="12">
        <v>13</v>
      </c>
      <c r="D1954" s="17">
        <v>1</v>
      </c>
      <c r="E1954" s="14"/>
      <c r="F1954" s="16"/>
      <c r="G1954" s="251">
        <f t="shared" si="725"/>
        <v>2126724</v>
      </c>
      <c r="H1954" s="251">
        <f t="shared" si="725"/>
        <v>0</v>
      </c>
      <c r="I1954" s="251">
        <f t="shared" si="725"/>
        <v>2126724</v>
      </c>
      <c r="J1954" s="251">
        <f t="shared" si="725"/>
        <v>2401678</v>
      </c>
      <c r="K1954" s="251">
        <f t="shared" si="725"/>
        <v>0</v>
      </c>
      <c r="L1954" s="251">
        <f t="shared" si="725"/>
        <v>2401678</v>
      </c>
      <c r="M1954" s="251">
        <f t="shared" si="725"/>
        <v>2847527</v>
      </c>
      <c r="N1954" s="251">
        <f t="shared" si="725"/>
        <v>0</v>
      </c>
      <c r="O1954" s="251">
        <f t="shared" si="725"/>
        <v>2847527</v>
      </c>
    </row>
    <row r="1955" spans="2:15" ht="19.5" customHeight="1" x14ac:dyDescent="0.25">
      <c r="B1955" s="189" t="s">
        <v>11</v>
      </c>
      <c r="C1955" s="41">
        <v>13</v>
      </c>
      <c r="D1955" s="3" t="s">
        <v>271</v>
      </c>
      <c r="E1955" s="101">
        <v>99</v>
      </c>
      <c r="F1955" s="10"/>
      <c r="G1955" s="254">
        <f t="shared" si="725"/>
        <v>2126724</v>
      </c>
      <c r="H1955" s="254">
        <f t="shared" si="725"/>
        <v>0</v>
      </c>
      <c r="I1955" s="254">
        <f t="shared" si="725"/>
        <v>2126724</v>
      </c>
      <c r="J1955" s="254">
        <f t="shared" si="725"/>
        <v>2401678</v>
      </c>
      <c r="K1955" s="254">
        <f t="shared" si="725"/>
        <v>0</v>
      </c>
      <c r="L1955" s="254">
        <f t="shared" si="725"/>
        <v>2401678</v>
      </c>
      <c r="M1955" s="254">
        <f t="shared" si="725"/>
        <v>2847527</v>
      </c>
      <c r="N1955" s="254">
        <f t="shared" si="725"/>
        <v>0</v>
      </c>
      <c r="O1955" s="254">
        <f t="shared" si="725"/>
        <v>2847527</v>
      </c>
    </row>
    <row r="1956" spans="2:15" ht="27" customHeight="1" x14ac:dyDescent="0.25">
      <c r="B1956" s="189" t="s">
        <v>15</v>
      </c>
      <c r="C1956" s="41">
        <v>13</v>
      </c>
      <c r="D1956" s="3" t="s">
        <v>271</v>
      </c>
      <c r="E1956" s="102" t="s">
        <v>23</v>
      </c>
      <c r="F1956" s="4"/>
      <c r="G1956" s="254">
        <f t="shared" si="725"/>
        <v>2126724</v>
      </c>
      <c r="H1956" s="254">
        <f t="shared" si="725"/>
        <v>0</v>
      </c>
      <c r="I1956" s="254">
        <f t="shared" si="725"/>
        <v>2126724</v>
      </c>
      <c r="J1956" s="254">
        <f t="shared" si="725"/>
        <v>2401678</v>
      </c>
      <c r="K1956" s="254">
        <f t="shared" si="725"/>
        <v>0</v>
      </c>
      <c r="L1956" s="254">
        <f t="shared" si="725"/>
        <v>2401678</v>
      </c>
      <c r="M1956" s="254">
        <f t="shared" si="725"/>
        <v>2847527</v>
      </c>
      <c r="N1956" s="254">
        <f t="shared" si="725"/>
        <v>0</v>
      </c>
      <c r="O1956" s="254">
        <f t="shared" si="725"/>
        <v>2847527</v>
      </c>
    </row>
    <row r="1957" spans="2:15" ht="59.25" customHeight="1" thickBot="1" x14ac:dyDescent="0.3">
      <c r="B1957" s="206" t="s">
        <v>2046</v>
      </c>
      <c r="C1957" s="41">
        <v>13</v>
      </c>
      <c r="D1957" s="3" t="s">
        <v>271</v>
      </c>
      <c r="E1957" s="102" t="s">
        <v>2047</v>
      </c>
      <c r="F1957" s="4">
        <v>700</v>
      </c>
      <c r="G1957" s="254">
        <v>2126724</v>
      </c>
      <c r="H1957" s="254"/>
      <c r="I1957" s="254">
        <f>G1957+H1957</f>
        <v>2126724</v>
      </c>
      <c r="J1957" s="254">
        <v>2401678</v>
      </c>
      <c r="K1957" s="254"/>
      <c r="L1957" s="254">
        <f>J1957+K1957</f>
        <v>2401678</v>
      </c>
      <c r="M1957" s="254">
        <v>2847527</v>
      </c>
      <c r="N1957" s="254"/>
      <c r="O1957" s="254">
        <f>M1957+N1957</f>
        <v>2847527</v>
      </c>
    </row>
    <row r="1958" spans="2:15" ht="39.6" customHeight="1" thickBot="1" x14ac:dyDescent="0.3">
      <c r="B1958" s="298" t="s">
        <v>2048</v>
      </c>
      <c r="C1958" s="43">
        <v>14</v>
      </c>
      <c r="D1958" s="24"/>
      <c r="E1958" s="22"/>
      <c r="F1958" s="25"/>
      <c r="G1958" s="265">
        <f t="shared" ref="G1958:O1958" si="726">G1959+G1966+G1963</f>
        <v>4212616</v>
      </c>
      <c r="H1958" s="265">
        <f t="shared" si="726"/>
        <v>64690</v>
      </c>
      <c r="I1958" s="265">
        <f t="shared" si="726"/>
        <v>4277306</v>
      </c>
      <c r="J1958" s="265">
        <f t="shared" si="726"/>
        <v>3044419</v>
      </c>
      <c r="K1958" s="265">
        <f t="shared" si="726"/>
        <v>0</v>
      </c>
      <c r="L1958" s="265">
        <f t="shared" si="726"/>
        <v>3044419</v>
      </c>
      <c r="M1958" s="265">
        <f t="shared" si="726"/>
        <v>2809030</v>
      </c>
      <c r="N1958" s="265">
        <f t="shared" si="726"/>
        <v>0</v>
      </c>
      <c r="O1958" s="265">
        <f t="shared" si="726"/>
        <v>2809030</v>
      </c>
    </row>
    <row r="1959" spans="2:15" ht="39" customHeight="1" thickBot="1" x14ac:dyDescent="0.3">
      <c r="B1959" s="284" t="s">
        <v>2049</v>
      </c>
      <c r="C1959" s="12">
        <v>14</v>
      </c>
      <c r="D1959" s="18" t="s">
        <v>271</v>
      </c>
      <c r="E1959" s="14"/>
      <c r="F1959" s="16"/>
      <c r="G1959" s="251">
        <f t="shared" ref="G1959:O1959" si="727">G1960</f>
        <v>3522083</v>
      </c>
      <c r="H1959" s="251">
        <f t="shared" si="727"/>
        <v>64690</v>
      </c>
      <c r="I1959" s="251">
        <f t="shared" si="727"/>
        <v>3586773</v>
      </c>
      <c r="J1959" s="251">
        <f t="shared" si="727"/>
        <v>2353886</v>
      </c>
      <c r="K1959" s="251">
        <f t="shared" si="727"/>
        <v>0</v>
      </c>
      <c r="L1959" s="251">
        <f t="shared" si="727"/>
        <v>2353886</v>
      </c>
      <c r="M1959" s="251">
        <f t="shared" si="727"/>
        <v>2118497</v>
      </c>
      <c r="N1959" s="251">
        <f t="shared" si="727"/>
        <v>0</v>
      </c>
      <c r="O1959" s="251">
        <f t="shared" si="727"/>
        <v>2118497</v>
      </c>
    </row>
    <row r="1960" spans="2:15" ht="20.25" customHeight="1" x14ac:dyDescent="0.25">
      <c r="B1960" s="292" t="s">
        <v>11</v>
      </c>
      <c r="C1960" s="41">
        <v>14</v>
      </c>
      <c r="D1960" s="3" t="s">
        <v>271</v>
      </c>
      <c r="E1960" s="101">
        <v>99</v>
      </c>
      <c r="F1960" s="4"/>
      <c r="G1960" s="254">
        <f t="shared" ref="G1960:O1960" si="728">G1962</f>
        <v>3522083</v>
      </c>
      <c r="H1960" s="254">
        <f t="shared" si="728"/>
        <v>64690</v>
      </c>
      <c r="I1960" s="254">
        <f t="shared" si="728"/>
        <v>3586773</v>
      </c>
      <c r="J1960" s="254">
        <f t="shared" si="728"/>
        <v>2353886</v>
      </c>
      <c r="K1960" s="254">
        <f t="shared" si="728"/>
        <v>0</v>
      </c>
      <c r="L1960" s="254">
        <f t="shared" si="728"/>
        <v>2353886</v>
      </c>
      <c r="M1960" s="254">
        <f t="shared" si="728"/>
        <v>2118497</v>
      </c>
      <c r="N1960" s="254">
        <f t="shared" si="728"/>
        <v>0</v>
      </c>
      <c r="O1960" s="254">
        <f t="shared" si="728"/>
        <v>2118497</v>
      </c>
    </row>
    <row r="1961" spans="2:15" ht="23.25" customHeight="1" x14ac:dyDescent="0.25">
      <c r="B1961" s="206" t="s">
        <v>15</v>
      </c>
      <c r="C1961" s="41">
        <v>14</v>
      </c>
      <c r="D1961" s="3" t="s">
        <v>271</v>
      </c>
      <c r="E1961" s="102" t="s">
        <v>16</v>
      </c>
      <c r="F1961" s="4"/>
      <c r="G1961" s="254">
        <f t="shared" ref="G1961:O1961" si="729">G1962</f>
        <v>3522083</v>
      </c>
      <c r="H1961" s="254">
        <f t="shared" si="729"/>
        <v>64690</v>
      </c>
      <c r="I1961" s="254">
        <f t="shared" si="729"/>
        <v>3586773</v>
      </c>
      <c r="J1961" s="254">
        <f t="shared" si="729"/>
        <v>2353886</v>
      </c>
      <c r="K1961" s="254">
        <f t="shared" si="729"/>
        <v>0</v>
      </c>
      <c r="L1961" s="254">
        <f t="shared" si="729"/>
        <v>2353886</v>
      </c>
      <c r="M1961" s="254">
        <f t="shared" si="729"/>
        <v>2118497</v>
      </c>
      <c r="N1961" s="254">
        <f t="shared" si="729"/>
        <v>0</v>
      </c>
      <c r="O1961" s="254">
        <f t="shared" si="729"/>
        <v>2118497</v>
      </c>
    </row>
    <row r="1962" spans="2:15" ht="34.5" customHeight="1" thickBot="1" x14ac:dyDescent="0.3">
      <c r="B1962" s="206" t="s">
        <v>2050</v>
      </c>
      <c r="C1962" s="41">
        <v>14</v>
      </c>
      <c r="D1962" s="3" t="s">
        <v>271</v>
      </c>
      <c r="E1962" s="102" t="s">
        <v>2051</v>
      </c>
      <c r="F1962" s="4">
        <v>500</v>
      </c>
      <c r="G1962" s="254">
        <v>3522083</v>
      </c>
      <c r="H1962" s="254">
        <v>64690</v>
      </c>
      <c r="I1962" s="254">
        <f>G1962+H1962</f>
        <v>3586773</v>
      </c>
      <c r="J1962" s="254">
        <v>2353886</v>
      </c>
      <c r="K1962" s="254"/>
      <c r="L1962" s="254">
        <f>J1962+K1962</f>
        <v>2353886</v>
      </c>
      <c r="M1962" s="254">
        <v>2118497</v>
      </c>
      <c r="N1962" s="254"/>
      <c r="O1962" s="254">
        <f>M1962+N1962</f>
        <v>2118497</v>
      </c>
    </row>
    <row r="1963" spans="2:15" ht="16.5" hidden="1" thickBot="1" x14ac:dyDescent="0.3">
      <c r="B1963" s="284" t="s">
        <v>2052</v>
      </c>
      <c r="C1963" s="12">
        <v>14</v>
      </c>
      <c r="D1963" s="17">
        <v>2</v>
      </c>
      <c r="E1963" s="14"/>
      <c r="F1963" s="16"/>
      <c r="G1963" s="251">
        <f t="shared" ref="G1963:O1964" si="730">G1964</f>
        <v>0</v>
      </c>
      <c r="H1963" s="251">
        <f t="shared" si="730"/>
        <v>0</v>
      </c>
      <c r="I1963" s="251">
        <f t="shared" si="730"/>
        <v>0</v>
      </c>
      <c r="J1963" s="251">
        <f t="shared" si="730"/>
        <v>0</v>
      </c>
      <c r="K1963" s="251">
        <f t="shared" si="730"/>
        <v>0</v>
      </c>
      <c r="L1963" s="251">
        <f t="shared" si="730"/>
        <v>0</v>
      </c>
      <c r="M1963" s="251">
        <f t="shared" si="730"/>
        <v>0</v>
      </c>
      <c r="N1963" s="251">
        <f t="shared" si="730"/>
        <v>0</v>
      </c>
      <c r="O1963" s="251">
        <f t="shared" si="730"/>
        <v>0</v>
      </c>
    </row>
    <row r="1964" spans="2:15" ht="63.75" hidden="1" thickBot="1" x14ac:dyDescent="0.3">
      <c r="B1964" s="206" t="s">
        <v>2053</v>
      </c>
      <c r="C1964" s="41">
        <v>14</v>
      </c>
      <c r="D1964" s="96">
        <v>2</v>
      </c>
      <c r="E1964" s="3" t="s">
        <v>2054</v>
      </c>
      <c r="F1964" s="4"/>
      <c r="G1964" s="254">
        <f t="shared" si="730"/>
        <v>0</v>
      </c>
      <c r="H1964" s="254">
        <f t="shared" si="730"/>
        <v>0</v>
      </c>
      <c r="I1964" s="254">
        <f t="shared" si="730"/>
        <v>0</v>
      </c>
      <c r="J1964" s="254">
        <f t="shared" si="730"/>
        <v>0</v>
      </c>
      <c r="K1964" s="254">
        <f t="shared" si="730"/>
        <v>0</v>
      </c>
      <c r="L1964" s="254">
        <f t="shared" si="730"/>
        <v>0</v>
      </c>
      <c r="M1964" s="254">
        <f t="shared" si="730"/>
        <v>0</v>
      </c>
      <c r="N1964" s="254">
        <f t="shared" si="730"/>
        <v>0</v>
      </c>
      <c r="O1964" s="254">
        <f t="shared" si="730"/>
        <v>0</v>
      </c>
    </row>
    <row r="1965" spans="2:15" ht="5.25" hidden="1" customHeight="1" thickBot="1" x14ac:dyDescent="0.3">
      <c r="B1965" s="206" t="s">
        <v>2055</v>
      </c>
      <c r="C1965" s="41">
        <v>14</v>
      </c>
      <c r="D1965" s="96">
        <v>2</v>
      </c>
      <c r="E1965" s="3" t="s">
        <v>2054</v>
      </c>
      <c r="F1965" s="4">
        <v>500</v>
      </c>
      <c r="G1965" s="254"/>
      <c r="H1965" s="254"/>
      <c r="I1965" s="254"/>
      <c r="J1965" s="254"/>
      <c r="K1965" s="254"/>
      <c r="L1965" s="254"/>
      <c r="M1965" s="254"/>
      <c r="N1965" s="254"/>
      <c r="O1965" s="254"/>
    </row>
    <row r="1966" spans="2:15" ht="20.45" customHeight="1" thickBot="1" x14ac:dyDescent="0.3">
      <c r="B1966" s="284" t="s">
        <v>2056</v>
      </c>
      <c r="C1966" s="12">
        <v>14</v>
      </c>
      <c r="D1966" s="15" t="s">
        <v>21</v>
      </c>
      <c r="E1966" s="14"/>
      <c r="F1966" s="16"/>
      <c r="G1966" s="251">
        <f t="shared" ref="G1966:O1966" si="731">G1970+G1967</f>
        <v>690533</v>
      </c>
      <c r="H1966" s="251">
        <f t="shared" si="731"/>
        <v>0</v>
      </c>
      <c r="I1966" s="251">
        <f t="shared" si="731"/>
        <v>690533</v>
      </c>
      <c r="J1966" s="251">
        <f t="shared" si="731"/>
        <v>690533</v>
      </c>
      <c r="K1966" s="251">
        <f t="shared" si="731"/>
        <v>0</v>
      </c>
      <c r="L1966" s="251">
        <f t="shared" si="731"/>
        <v>690533</v>
      </c>
      <c r="M1966" s="251">
        <f t="shared" si="731"/>
        <v>690533</v>
      </c>
      <c r="N1966" s="251">
        <f t="shared" si="731"/>
        <v>0</v>
      </c>
      <c r="O1966" s="251">
        <f t="shared" si="731"/>
        <v>690533</v>
      </c>
    </row>
    <row r="1967" spans="2:15" ht="21" customHeight="1" x14ac:dyDescent="0.25">
      <c r="B1967" s="292" t="s">
        <v>11</v>
      </c>
      <c r="C1967" s="45">
        <v>14</v>
      </c>
      <c r="D1967" s="9" t="s">
        <v>21</v>
      </c>
      <c r="E1967" s="119">
        <v>99</v>
      </c>
      <c r="F1967" s="166"/>
      <c r="G1967" s="262">
        <f t="shared" ref="G1967:O1967" si="732">G1969</f>
        <v>690533</v>
      </c>
      <c r="H1967" s="262">
        <f t="shared" si="732"/>
        <v>0</v>
      </c>
      <c r="I1967" s="262">
        <f t="shared" si="732"/>
        <v>690533</v>
      </c>
      <c r="J1967" s="262">
        <f t="shared" si="732"/>
        <v>690533</v>
      </c>
      <c r="K1967" s="262">
        <f t="shared" si="732"/>
        <v>0</v>
      </c>
      <c r="L1967" s="262">
        <f t="shared" si="732"/>
        <v>690533</v>
      </c>
      <c r="M1967" s="262">
        <f t="shared" si="732"/>
        <v>690533</v>
      </c>
      <c r="N1967" s="262">
        <f t="shared" si="732"/>
        <v>0</v>
      </c>
      <c r="O1967" s="262">
        <f t="shared" si="732"/>
        <v>690533</v>
      </c>
    </row>
    <row r="1968" spans="2:15" ht="18" customHeight="1" x14ac:dyDescent="0.25">
      <c r="B1968" s="206" t="s">
        <v>15</v>
      </c>
      <c r="C1968" s="41">
        <v>14</v>
      </c>
      <c r="D1968" s="3" t="s">
        <v>21</v>
      </c>
      <c r="E1968" s="102" t="s">
        <v>23</v>
      </c>
      <c r="F1968" s="4"/>
      <c r="G1968" s="254">
        <f t="shared" ref="G1968:O1968" si="733">G1969</f>
        <v>690533</v>
      </c>
      <c r="H1968" s="254">
        <f t="shared" si="733"/>
        <v>0</v>
      </c>
      <c r="I1968" s="254">
        <f t="shared" si="733"/>
        <v>690533</v>
      </c>
      <c r="J1968" s="254">
        <f t="shared" si="733"/>
        <v>690533</v>
      </c>
      <c r="K1968" s="254">
        <f t="shared" si="733"/>
        <v>0</v>
      </c>
      <c r="L1968" s="254">
        <f t="shared" si="733"/>
        <v>690533</v>
      </c>
      <c r="M1968" s="254">
        <f t="shared" si="733"/>
        <v>690533</v>
      </c>
      <c r="N1968" s="254">
        <f t="shared" si="733"/>
        <v>0</v>
      </c>
      <c r="O1968" s="254">
        <f t="shared" si="733"/>
        <v>690533</v>
      </c>
    </row>
    <row r="1969" spans="2:15" ht="48" thickBot="1" x14ac:dyDescent="0.3">
      <c r="B1969" s="206" t="s">
        <v>2057</v>
      </c>
      <c r="C1969" s="41">
        <v>14</v>
      </c>
      <c r="D1969" s="3" t="s">
        <v>21</v>
      </c>
      <c r="E1969" s="102" t="s">
        <v>2058</v>
      </c>
      <c r="F1969" s="4">
        <v>500</v>
      </c>
      <c r="G1969" s="254">
        <v>690533</v>
      </c>
      <c r="H1969" s="254"/>
      <c r="I1969" s="254">
        <f>G1969+H1969</f>
        <v>690533</v>
      </c>
      <c r="J1969" s="254">
        <v>690533</v>
      </c>
      <c r="K1969" s="254"/>
      <c r="L1969" s="254">
        <f>J1969+K1969</f>
        <v>690533</v>
      </c>
      <c r="M1969" s="254">
        <v>690533</v>
      </c>
      <c r="N1969" s="254"/>
      <c r="O1969" s="254">
        <f>M1969+N1969</f>
        <v>690533</v>
      </c>
    </row>
    <row r="1970" spans="2:15" ht="73.5" hidden="1" customHeight="1" x14ac:dyDescent="0.25">
      <c r="B1970" s="189" t="s">
        <v>2059</v>
      </c>
      <c r="C1970" s="85" t="s">
        <v>2060</v>
      </c>
      <c r="D1970" s="20" t="s">
        <v>22</v>
      </c>
      <c r="E1970" s="29" t="s">
        <v>2061</v>
      </c>
      <c r="F1970" s="2"/>
      <c r="G1970" s="264">
        <f t="shared" ref="G1970:O1970" si="734">G1971</f>
        <v>0</v>
      </c>
      <c r="H1970" s="264">
        <f t="shared" si="734"/>
        <v>0</v>
      </c>
      <c r="I1970" s="264">
        <f t="shared" si="734"/>
        <v>0</v>
      </c>
      <c r="J1970" s="264">
        <f t="shared" si="734"/>
        <v>0</v>
      </c>
      <c r="K1970" s="264">
        <f t="shared" si="734"/>
        <v>0</v>
      </c>
      <c r="L1970" s="264">
        <f t="shared" si="734"/>
        <v>0</v>
      </c>
      <c r="M1970" s="264">
        <f t="shared" si="734"/>
        <v>0</v>
      </c>
      <c r="N1970" s="264">
        <f t="shared" si="734"/>
        <v>0</v>
      </c>
      <c r="O1970" s="264">
        <f t="shared" si="734"/>
        <v>0</v>
      </c>
    </row>
    <row r="1971" spans="2:15" ht="16.5" hidden="1" thickBot="1" x14ac:dyDescent="0.3">
      <c r="B1971" s="293" t="s">
        <v>2055</v>
      </c>
      <c r="C1971" s="87" t="s">
        <v>2060</v>
      </c>
      <c r="D1971" s="89" t="s">
        <v>22</v>
      </c>
      <c r="E1971" s="113" t="s">
        <v>2061</v>
      </c>
      <c r="F1971" s="114">
        <v>500</v>
      </c>
      <c r="G1971" s="269"/>
      <c r="H1971" s="269"/>
      <c r="I1971" s="269"/>
      <c r="J1971" s="269"/>
      <c r="K1971" s="269"/>
      <c r="L1971" s="269"/>
      <c r="M1971" s="269"/>
      <c r="N1971" s="269"/>
      <c r="O1971" s="269"/>
    </row>
    <row r="1972" spans="2:15" ht="18.75" thickBot="1" x14ac:dyDescent="0.3">
      <c r="B1972" s="335" t="s">
        <v>2062</v>
      </c>
      <c r="C1972" s="181"/>
      <c r="D1972" s="182"/>
      <c r="E1972" s="179"/>
      <c r="F1972" s="179"/>
      <c r="G1972" s="251">
        <f t="shared" ref="G1972:O1972" si="735">G1958+G1953+G1932+G1841+G1588+G1331+G1172+G817+G784+G699+G242+G186+G13+G177</f>
        <v>73085643</v>
      </c>
      <c r="H1972" s="251">
        <f t="shared" si="735"/>
        <v>7981867</v>
      </c>
      <c r="I1972" s="251">
        <f t="shared" si="735"/>
        <v>81067510</v>
      </c>
      <c r="J1972" s="251">
        <f t="shared" si="735"/>
        <v>74417071</v>
      </c>
      <c r="K1972" s="251">
        <f t="shared" si="735"/>
        <v>4387100</v>
      </c>
      <c r="L1972" s="251">
        <f t="shared" si="735"/>
        <v>78804171</v>
      </c>
      <c r="M1972" s="251">
        <f t="shared" si="735"/>
        <v>75225353</v>
      </c>
      <c r="N1972" s="251">
        <f t="shared" si="735"/>
        <v>4700375</v>
      </c>
      <c r="O1972" s="251">
        <f t="shared" si="735"/>
        <v>79925728</v>
      </c>
    </row>
    <row r="1973" spans="2:15" ht="24.95" customHeight="1" x14ac:dyDescent="0.2">
      <c r="G1973" s="243"/>
      <c r="H1973" s="243"/>
      <c r="I1973" s="243"/>
      <c r="J1973" s="243"/>
      <c r="K1973" s="243"/>
      <c r="L1973" s="243"/>
      <c r="M1973" s="243"/>
    </row>
    <row r="1975" spans="2:15" ht="18" x14ac:dyDescent="0.25">
      <c r="B1975" s="356"/>
      <c r="C1975" s="356"/>
      <c r="D1975" s="356"/>
      <c r="E1975" s="356"/>
      <c r="F1975" s="356"/>
      <c r="G1975" s="246"/>
      <c r="H1975" s="246"/>
      <c r="I1975" s="246"/>
      <c r="J1975" s="246"/>
      <c r="K1975" s="246"/>
      <c r="L1975" s="246"/>
      <c r="M1975" s="246"/>
      <c r="N1975" s="247"/>
    </row>
  </sheetData>
  <dataConsolidate/>
  <mergeCells count="21">
    <mergeCell ref="B1975:F1975"/>
    <mergeCell ref="F10:F11"/>
    <mergeCell ref="G10:G11"/>
    <mergeCell ref="J10:J11"/>
    <mergeCell ref="H10:H11"/>
    <mergeCell ref="E10:E11"/>
    <mergeCell ref="N10:N11"/>
    <mergeCell ref="C10:C11"/>
    <mergeCell ref="M10:M11"/>
    <mergeCell ref="L9:O9"/>
    <mergeCell ref="B5:O7"/>
    <mergeCell ref="I10:I11"/>
    <mergeCell ref="O10:O11"/>
    <mergeCell ref="L10:L11"/>
    <mergeCell ref="D10:D11"/>
    <mergeCell ref="C1:M1"/>
    <mergeCell ref="C2:M2"/>
    <mergeCell ref="C3:M3"/>
    <mergeCell ref="B9:F9"/>
    <mergeCell ref="B10:B11"/>
    <mergeCell ref="K10:K11"/>
  </mergeCells>
  <pageMargins left="0.98425196850393704" right="0.59055118110236227" top="0.78740157480314965" bottom="0.27559055118110237" header="0.39370078740157483" footer="0.23622047244094491"/>
  <pageSetup paperSize="9" scale="72" firstPageNumber="233" fitToWidth="107" orientation="landscape" blackAndWhite="1"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прил.11</vt:lpstr>
      <vt:lpstr>прил.11!Заголовки_для_печати</vt:lpstr>
      <vt:lpstr>прил.11!Область_печати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Бюджетный отдел</dc:title>
  <dc:creator>Полунин Вячеслав Витальевич</dc:creator>
  <cp:lastModifiedBy>Петинов Юрий  Юрьевич</cp:lastModifiedBy>
  <cp:lastPrinted>2017-12-19T06:07:04Z</cp:lastPrinted>
  <dcterms:created xsi:type="dcterms:W3CDTF">2017-09-25T15:45:18Z</dcterms:created>
  <dcterms:modified xsi:type="dcterms:W3CDTF">2017-12-19T11:57:55Z</dcterms:modified>
</cp:coreProperties>
</file>