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Управления\Бюджетное_Управление\Бюджет 2018 года\2-е чтение\окончательный вариант в Думу\"/>
    </mc:Choice>
  </mc:AlternateContent>
  <bookViews>
    <workbookView xWindow="0" yWindow="0" windowWidth="28800" windowHeight="11835"/>
  </bookViews>
  <sheets>
    <sheet name="приложение 12" sheetId="1" r:id="rId1"/>
  </sheets>
  <definedNames>
    <definedName name="_xlnm.Print_Titles" localSheetId="0">'приложение 12'!$10:$10</definedName>
    <definedName name="_xlnm.Print_Area" localSheetId="0">'приложение 12'!$A$1:$N$1460</definedName>
  </definedNames>
  <calcPr calcId="152511" fullCalcOnLoad="1"/>
</workbook>
</file>

<file path=xl/calcChain.xml><?xml version="1.0" encoding="utf-8"?>
<calcChain xmlns="http://schemas.openxmlformats.org/spreadsheetml/2006/main">
  <c r="G614" i="1" l="1"/>
  <c r="G612" i="1"/>
  <c r="G605" i="1"/>
  <c r="G1358" i="1"/>
  <c r="G1357" i="1"/>
  <c r="G1353" i="1"/>
  <c r="G1352" i="1"/>
  <c r="G853" i="1"/>
  <c r="G852" i="1"/>
  <c r="M1384" i="1"/>
  <c r="N1384" i="1"/>
  <c r="J847" i="1"/>
  <c r="K848" i="1"/>
  <c r="J849" i="1"/>
  <c r="G246" i="1"/>
  <c r="G278" i="1"/>
  <c r="H278" i="1"/>
  <c r="M783" i="1"/>
  <c r="N783" i="1"/>
  <c r="J783" i="1"/>
  <c r="G783" i="1"/>
  <c r="M790" i="1"/>
  <c r="N790" i="1"/>
  <c r="N788" i="1"/>
  <c r="N782" i="1"/>
  <c r="J790" i="1"/>
  <c r="G790" i="1"/>
  <c r="M791" i="1"/>
  <c r="J791" i="1"/>
  <c r="J788" i="1"/>
  <c r="J782" i="1"/>
  <c r="G791" i="1"/>
  <c r="G1362" i="1"/>
  <c r="G1361" i="1"/>
  <c r="N176" i="1"/>
  <c r="K643" i="1"/>
  <c r="K642" i="1"/>
  <c r="M824" i="1"/>
  <c r="J824" i="1"/>
  <c r="G824" i="1"/>
  <c r="N829" i="1"/>
  <c r="K829" i="1"/>
  <c r="H829" i="1"/>
  <c r="H1355" i="1"/>
  <c r="H1354" i="1"/>
  <c r="M1354" i="1"/>
  <c r="M1353" i="1"/>
  <c r="M1352" i="1"/>
  <c r="K1354" i="1"/>
  <c r="J1354" i="1"/>
  <c r="J1353" i="1"/>
  <c r="J1352" i="1"/>
  <c r="G1354" i="1"/>
  <c r="N1356" i="1"/>
  <c r="N1354" i="1"/>
  <c r="K1356" i="1"/>
  <c r="N1355" i="1"/>
  <c r="K1355" i="1"/>
  <c r="M1357" i="1"/>
  <c r="J1357" i="1"/>
  <c r="N1359" i="1"/>
  <c r="N1357" i="1"/>
  <c r="N1358" i="1"/>
  <c r="N1360" i="1"/>
  <c r="K1359" i="1"/>
  <c r="K1358" i="1"/>
  <c r="K1357" i="1"/>
  <c r="K1360" i="1"/>
  <c r="H1360" i="1"/>
  <c r="G884" i="1"/>
  <c r="H885" i="1"/>
  <c r="H884" i="1"/>
  <c r="N869" i="1"/>
  <c r="N868" i="1"/>
  <c r="K869" i="1"/>
  <c r="H853" i="1"/>
  <c r="H854" i="1"/>
  <c r="K849" i="1"/>
  <c r="H856" i="1"/>
  <c r="G819" i="1"/>
  <c r="N823" i="1"/>
  <c r="K823" i="1"/>
  <c r="H823" i="1"/>
  <c r="M819" i="1"/>
  <c r="J819" i="1"/>
  <c r="N820" i="1"/>
  <c r="K820" i="1"/>
  <c r="H820" i="1"/>
  <c r="K720" i="1"/>
  <c r="K719" i="1"/>
  <c r="G693" i="1"/>
  <c r="H698" i="1"/>
  <c r="M623" i="1"/>
  <c r="J623" i="1"/>
  <c r="G623" i="1"/>
  <c r="N630" i="1"/>
  <c r="K630" i="1"/>
  <c r="H630" i="1"/>
  <c r="N628" i="1"/>
  <c r="K628" i="1"/>
  <c r="H628" i="1"/>
  <c r="N624" i="1"/>
  <c r="K624" i="1"/>
  <c r="H624" i="1"/>
  <c r="H614" i="1"/>
  <c r="J306" i="1"/>
  <c r="N309" i="1"/>
  <c r="N306" i="1"/>
  <c r="K309" i="1"/>
  <c r="N308" i="1"/>
  <c r="K308" i="1"/>
  <c r="H309" i="1"/>
  <c r="H307" i="1"/>
  <c r="J279" i="1"/>
  <c r="K285" i="1"/>
  <c r="G220" i="1"/>
  <c r="H221" i="1"/>
  <c r="H220" i="1"/>
  <c r="K176" i="1"/>
  <c r="K175" i="1"/>
  <c r="N390" i="1"/>
  <c r="N389" i="1"/>
  <c r="K390" i="1"/>
  <c r="K389" i="1"/>
  <c r="H390" i="1"/>
  <c r="H389" i="1"/>
  <c r="M512" i="1"/>
  <c r="J512" i="1"/>
  <c r="M508" i="1"/>
  <c r="J508" i="1"/>
  <c r="J504" i="1"/>
  <c r="M1259" i="1"/>
  <c r="N1259" i="1"/>
  <c r="J1259" i="1"/>
  <c r="M167" i="1"/>
  <c r="J167" i="1"/>
  <c r="M121" i="1"/>
  <c r="N121" i="1"/>
  <c r="J121" i="1"/>
  <c r="M116" i="1"/>
  <c r="J116" i="1"/>
  <c r="G116" i="1"/>
  <c r="M114" i="1"/>
  <c r="N114" i="1"/>
  <c r="J114" i="1"/>
  <c r="M96" i="1"/>
  <c r="N96" i="1"/>
  <c r="N95" i="1"/>
  <c r="J96" i="1"/>
  <c r="J95" i="1"/>
  <c r="M646" i="1"/>
  <c r="N646" i="1"/>
  <c r="N645" i="1"/>
  <c r="J646" i="1"/>
  <c r="J645" i="1"/>
  <c r="M618" i="1"/>
  <c r="N618" i="1"/>
  <c r="N617" i="1"/>
  <c r="N616" i="1"/>
  <c r="J618" i="1"/>
  <c r="M607" i="1"/>
  <c r="J607" i="1"/>
  <c r="J606" i="1"/>
  <c r="J605" i="1"/>
  <c r="M587" i="1"/>
  <c r="N587" i="1"/>
  <c r="J587" i="1"/>
  <c r="K587" i="1"/>
  <c r="M585" i="1"/>
  <c r="N585" i="1"/>
  <c r="J585" i="1"/>
  <c r="M877" i="1"/>
  <c r="N883" i="1"/>
  <c r="N877" i="1"/>
  <c r="J877" i="1"/>
  <c r="K883" i="1"/>
  <c r="K877" i="1"/>
  <c r="G1162" i="1"/>
  <c r="H1163" i="1"/>
  <c r="H1162" i="1"/>
  <c r="H838" i="1"/>
  <c r="H837" i="1"/>
  <c r="G770" i="1"/>
  <c r="H771" i="1"/>
  <c r="H770" i="1"/>
  <c r="H924" i="1"/>
  <c r="H921" i="1"/>
  <c r="H901" i="1"/>
  <c r="G915" i="1"/>
  <c r="H920" i="1"/>
  <c r="N1220" i="1"/>
  <c r="N1219" i="1"/>
  <c r="N1218" i="1"/>
  <c r="M1219" i="1"/>
  <c r="M1218" i="1"/>
  <c r="K1220" i="1"/>
  <c r="K1219" i="1"/>
  <c r="K1218" i="1"/>
  <c r="J1219" i="1"/>
  <c r="J1218" i="1"/>
  <c r="J1184" i="1"/>
  <c r="G1219" i="1"/>
  <c r="G1218" i="1"/>
  <c r="H1220" i="1"/>
  <c r="H1219" i="1"/>
  <c r="H1218" i="1"/>
  <c r="K1426" i="1"/>
  <c r="N326" i="1"/>
  <c r="N325" i="1"/>
  <c r="M321" i="1"/>
  <c r="K326" i="1"/>
  <c r="K325" i="1"/>
  <c r="J321" i="1"/>
  <c r="G321" i="1"/>
  <c r="H326" i="1"/>
  <c r="H325" i="1"/>
  <c r="G467" i="1"/>
  <c r="H474" i="1"/>
  <c r="H475" i="1"/>
  <c r="H476" i="1"/>
  <c r="H473" i="1"/>
  <c r="M198" i="1"/>
  <c r="M197" i="1"/>
  <c r="J198" i="1"/>
  <c r="J197" i="1"/>
  <c r="G90" i="1"/>
  <c r="H92" i="1"/>
  <c r="K657" i="1"/>
  <c r="H657" i="1"/>
  <c r="H655" i="1"/>
  <c r="K656" i="1"/>
  <c r="H656" i="1"/>
  <c r="J655" i="1"/>
  <c r="J644" i="1"/>
  <c r="G655" i="1"/>
  <c r="J647" i="1"/>
  <c r="G647" i="1"/>
  <c r="K652" i="1"/>
  <c r="K647" i="1"/>
  <c r="H652" i="1"/>
  <c r="N1459" i="1"/>
  <c r="N1458" i="1"/>
  <c r="N1457" i="1"/>
  <c r="N1456" i="1"/>
  <c r="N1455" i="1"/>
  <c r="N1454" i="1"/>
  <c r="N1453" i="1"/>
  <c r="N1452" i="1"/>
  <c r="N1451" i="1"/>
  <c r="N1450" i="1"/>
  <c r="N1449" i="1"/>
  <c r="N1448" i="1"/>
  <c r="N1447" i="1"/>
  <c r="N1446" i="1"/>
  <c r="N1445" i="1"/>
  <c r="N1444" i="1"/>
  <c r="N1443" i="1"/>
  <c r="N1442" i="1"/>
  <c r="N1441" i="1"/>
  <c r="N1440" i="1"/>
  <c r="N1439" i="1"/>
  <c r="N1438" i="1"/>
  <c r="N1437" i="1"/>
  <c r="N1436" i="1"/>
  <c r="N1435" i="1"/>
  <c r="N1434" i="1"/>
  <c r="N1433" i="1"/>
  <c r="N1432" i="1"/>
  <c r="N1431" i="1"/>
  <c r="N1429" i="1"/>
  <c r="N1427" i="1"/>
  <c r="N1426" i="1"/>
  <c r="N1425" i="1"/>
  <c r="N1424" i="1"/>
  <c r="N1423" i="1"/>
  <c r="N1422" i="1"/>
  <c r="N1421" i="1"/>
  <c r="N1420" i="1"/>
  <c r="N1419" i="1"/>
  <c r="N1418" i="1"/>
  <c r="N1417" i="1"/>
  <c r="N1416" i="1"/>
  <c r="N1415" i="1"/>
  <c r="N1414" i="1"/>
  <c r="N1413" i="1"/>
  <c r="N1412" i="1"/>
  <c r="N1411" i="1"/>
  <c r="N1410" i="1"/>
  <c r="N1409" i="1"/>
  <c r="N1408" i="1"/>
  <c r="N1407" i="1"/>
  <c r="N1406" i="1"/>
  <c r="N1405" i="1"/>
  <c r="N1404" i="1"/>
  <c r="N1403" i="1"/>
  <c r="N1402" i="1"/>
  <c r="N1401" i="1"/>
  <c r="N1400" i="1"/>
  <c r="N1399" i="1"/>
  <c r="N1398" i="1"/>
  <c r="N1397" i="1"/>
  <c r="N1396" i="1"/>
  <c r="N1395" i="1"/>
  <c r="N1394" i="1"/>
  <c r="N1393" i="1"/>
  <c r="N1392" i="1"/>
  <c r="N1391" i="1"/>
  <c r="N1390" i="1"/>
  <c r="N1389" i="1"/>
  <c r="N1388" i="1"/>
  <c r="N1387" i="1"/>
  <c r="N1386" i="1"/>
  <c r="N1385" i="1"/>
  <c r="N1383" i="1"/>
  <c r="N1382" i="1"/>
  <c r="N1381" i="1"/>
  <c r="N1380" i="1"/>
  <c r="N1379" i="1"/>
  <c r="N1378" i="1"/>
  <c r="N1377" i="1"/>
  <c r="N1376" i="1"/>
  <c r="N1375" i="1"/>
  <c r="N1374" i="1"/>
  <c r="N1373" i="1"/>
  <c r="N1372" i="1"/>
  <c r="N1371" i="1"/>
  <c r="N1370" i="1"/>
  <c r="N1369" i="1"/>
  <c r="N1368" i="1"/>
  <c r="N1367" i="1"/>
  <c r="N1366" i="1"/>
  <c r="N1365" i="1"/>
  <c r="N1364" i="1"/>
  <c r="N1363" i="1"/>
  <c r="N1362" i="1"/>
  <c r="N1361" i="1"/>
  <c r="M1362" i="1"/>
  <c r="M1361" i="1"/>
  <c r="N1351" i="1"/>
  <c r="M1350" i="1"/>
  <c r="M1349" i="1"/>
  <c r="N1348" i="1"/>
  <c r="N1347" i="1"/>
  <c r="N1346" i="1"/>
  <c r="M1347" i="1"/>
  <c r="M1346" i="1"/>
  <c r="N1344" i="1"/>
  <c r="N1343" i="1"/>
  <c r="N1342" i="1"/>
  <c r="M1342" i="1"/>
  <c r="N1341" i="1"/>
  <c r="N1340" i="1"/>
  <c r="M1340" i="1"/>
  <c r="N1339" i="1"/>
  <c r="N1338" i="1"/>
  <c r="M1338" i="1"/>
  <c r="N1335" i="1"/>
  <c r="N1334" i="1"/>
  <c r="N1332" i="1"/>
  <c r="N1333" i="1"/>
  <c r="M1332" i="1"/>
  <c r="N1330" i="1"/>
  <c r="N1328" i="1"/>
  <c r="N1327" i="1"/>
  <c r="M1328" i="1"/>
  <c r="N1326" i="1"/>
  <c r="N1325" i="1"/>
  <c r="N1324" i="1"/>
  <c r="M1325" i="1"/>
  <c r="M1324" i="1"/>
  <c r="N1323" i="1"/>
  <c r="N1322" i="1"/>
  <c r="N1321" i="1"/>
  <c r="M1321" i="1"/>
  <c r="N1320" i="1"/>
  <c r="N1319" i="1"/>
  <c r="M1319" i="1"/>
  <c r="M1309" i="1"/>
  <c r="N1318" i="1"/>
  <c r="N1317" i="1"/>
  <c r="M1317" i="1"/>
  <c r="N1316" i="1"/>
  <c r="N1315" i="1"/>
  <c r="N1314" i="1"/>
  <c r="N1313" i="1"/>
  <c r="N1312" i="1"/>
  <c r="N1311" i="1"/>
  <c r="M1310" i="1"/>
  <c r="N1308" i="1"/>
  <c r="N1307" i="1"/>
  <c r="N1306" i="1"/>
  <c r="M1305" i="1"/>
  <c r="N1301" i="1"/>
  <c r="M1301" i="1"/>
  <c r="N1300" i="1"/>
  <c r="N1299" i="1"/>
  <c r="N1298" i="1"/>
  <c r="N1297" i="1"/>
  <c r="N1296" i="1"/>
  <c r="N1295" i="1"/>
  <c r="M1294" i="1"/>
  <c r="N1292" i="1"/>
  <c r="N1290" i="1"/>
  <c r="N1289" i="1"/>
  <c r="M1290" i="1"/>
  <c r="M1289" i="1"/>
  <c r="N1288" i="1"/>
  <c r="N1287" i="1"/>
  <c r="N1286" i="1"/>
  <c r="N1285" i="1"/>
  <c r="M1286" i="1"/>
  <c r="M1285" i="1"/>
  <c r="N1283" i="1"/>
  <c r="M1281" i="1"/>
  <c r="N1279" i="1"/>
  <c r="M1279" i="1"/>
  <c r="N1278" i="1"/>
  <c r="N1277" i="1"/>
  <c r="N1276" i="1"/>
  <c r="M1274" i="1"/>
  <c r="N1273" i="1"/>
  <c r="N1271" i="1"/>
  <c r="M1271" i="1"/>
  <c r="N1270" i="1"/>
  <c r="N1269" i="1"/>
  <c r="N1268" i="1"/>
  <c r="N1267" i="1"/>
  <c r="M1264" i="1"/>
  <c r="N1263" i="1"/>
  <c r="N1262" i="1"/>
  <c r="N1261" i="1"/>
  <c r="N1260" i="1"/>
  <c r="N1257" i="1"/>
  <c r="N1258" i="1"/>
  <c r="N1255" i="1"/>
  <c r="N1254" i="1"/>
  <c r="M1254" i="1"/>
  <c r="N1252" i="1"/>
  <c r="N1251" i="1"/>
  <c r="N1250" i="1"/>
  <c r="M1251" i="1"/>
  <c r="N1248" i="1"/>
  <c r="N1247" i="1"/>
  <c r="M1247" i="1"/>
  <c r="N1245" i="1"/>
  <c r="N1244" i="1"/>
  <c r="M1244" i="1"/>
  <c r="N1242" i="1"/>
  <c r="N1241" i="1"/>
  <c r="M1241" i="1"/>
  <c r="N1240" i="1"/>
  <c r="N1239" i="1"/>
  <c r="M1239" i="1"/>
  <c r="N1237" i="1"/>
  <c r="M1237" i="1"/>
  <c r="N1236" i="1"/>
  <c r="N1235" i="1"/>
  <c r="M1235" i="1"/>
  <c r="N1234" i="1"/>
  <c r="N1233" i="1"/>
  <c r="M1233" i="1"/>
  <c r="N1232" i="1"/>
  <c r="N1231" i="1"/>
  <c r="M1231" i="1"/>
  <c r="N1230" i="1"/>
  <c r="N1229" i="1"/>
  <c r="M1229" i="1"/>
  <c r="N1228" i="1"/>
  <c r="N1227" i="1"/>
  <c r="M1227" i="1"/>
  <c r="N1224" i="1"/>
  <c r="N1223" i="1"/>
  <c r="M1223" i="1"/>
  <c r="N1217" i="1"/>
  <c r="N1216" i="1"/>
  <c r="N1215" i="1"/>
  <c r="M1214" i="1"/>
  <c r="M1213" i="1"/>
  <c r="N1212" i="1"/>
  <c r="N1211" i="1"/>
  <c r="M1211" i="1"/>
  <c r="N1210" i="1"/>
  <c r="N1209" i="1"/>
  <c r="N1208" i="1"/>
  <c r="N1207" i="1"/>
  <c r="M1208" i="1"/>
  <c r="N1205" i="1"/>
  <c r="N1204" i="1"/>
  <c r="N1203" i="1"/>
  <c r="N1201" i="1"/>
  <c r="N1185" i="1"/>
  <c r="N1202" i="1"/>
  <c r="M1201" i="1"/>
  <c r="N1199" i="1"/>
  <c r="N1198" i="1"/>
  <c r="N1197" i="1"/>
  <c r="M1197" i="1"/>
  <c r="N1196" i="1"/>
  <c r="N1194" i="1"/>
  <c r="M1194" i="1"/>
  <c r="N1193" i="1"/>
  <c r="N1191" i="1"/>
  <c r="N1190" i="1"/>
  <c r="M1190" i="1"/>
  <c r="N1189" i="1"/>
  <c r="N1188" i="1"/>
  <c r="N1187" i="1"/>
  <c r="N1186" i="1"/>
  <c r="M1186" i="1"/>
  <c r="N1183" i="1"/>
  <c r="N1182" i="1"/>
  <c r="M1182" i="1"/>
  <c r="N1181" i="1"/>
  <c r="N1180" i="1"/>
  <c r="N1179" i="1"/>
  <c r="M1177" i="1"/>
  <c r="N1175" i="1"/>
  <c r="N1173" i="1"/>
  <c r="M1173" i="1"/>
  <c r="N1172" i="1"/>
  <c r="N1171" i="1"/>
  <c r="M1171" i="1"/>
  <c r="N1169" i="1"/>
  <c r="N1168" i="1"/>
  <c r="M1168" i="1"/>
  <c r="N1167" i="1"/>
  <c r="N1166" i="1"/>
  <c r="M1165" i="1"/>
  <c r="M1164" i="1"/>
  <c r="N1161" i="1"/>
  <c r="N1160" i="1"/>
  <c r="M1160" i="1"/>
  <c r="N1159" i="1"/>
  <c r="N1158" i="1"/>
  <c r="M1158" i="1"/>
  <c r="M1157" i="1"/>
  <c r="N1155" i="1"/>
  <c r="N1153" i="1"/>
  <c r="N1150" i="1"/>
  <c r="M1153" i="1"/>
  <c r="N1152" i="1"/>
  <c r="N1151" i="1"/>
  <c r="M1151" i="1"/>
  <c r="N1149" i="1"/>
  <c r="N1148" i="1"/>
  <c r="M1148" i="1"/>
  <c r="N1145" i="1"/>
  <c r="M1145" i="1"/>
  <c r="N1144" i="1"/>
  <c r="N1143" i="1"/>
  <c r="N1142" i="1"/>
  <c r="M1141" i="1"/>
  <c r="M1131" i="1"/>
  <c r="N1140" i="1"/>
  <c r="N1139" i="1"/>
  <c r="N1138" i="1"/>
  <c r="N1137" i="1"/>
  <c r="M1136" i="1"/>
  <c r="N1135" i="1"/>
  <c r="N1134" i="1"/>
  <c r="N1133" i="1"/>
  <c r="M1132" i="1"/>
  <c r="N1129" i="1"/>
  <c r="N1127" i="1"/>
  <c r="M1127" i="1"/>
  <c r="N1125" i="1"/>
  <c r="N1123" i="1"/>
  <c r="N1122" i="1"/>
  <c r="M1123" i="1"/>
  <c r="M1122" i="1"/>
  <c r="N1121" i="1"/>
  <c r="N1120" i="1"/>
  <c r="M1117" i="1"/>
  <c r="N1116" i="1"/>
  <c r="N1112" i="1"/>
  <c r="N1111" i="1"/>
  <c r="N1115" i="1"/>
  <c r="M1112" i="1"/>
  <c r="M1111" i="1"/>
  <c r="N1108" i="1"/>
  <c r="M1108" i="1"/>
  <c r="N1105" i="1"/>
  <c r="N1104" i="1"/>
  <c r="M1104" i="1"/>
  <c r="N1099" i="1"/>
  <c r="M1099" i="1"/>
  <c r="N1096" i="1"/>
  <c r="M1096" i="1"/>
  <c r="N1093" i="1"/>
  <c r="M1093" i="1"/>
  <c r="M1089" i="1"/>
  <c r="N1090" i="1"/>
  <c r="M1090" i="1"/>
  <c r="N1087" i="1"/>
  <c r="N1086" i="1"/>
  <c r="M1086" i="1"/>
  <c r="N1081" i="1"/>
  <c r="M1081" i="1"/>
  <c r="N1076" i="1"/>
  <c r="M1076" i="1"/>
  <c r="N1072" i="1"/>
  <c r="M1072" i="1"/>
  <c r="N1067" i="1"/>
  <c r="N1066" i="1"/>
  <c r="M1067" i="1"/>
  <c r="N1064" i="1"/>
  <c r="M1064" i="1"/>
  <c r="N1062" i="1"/>
  <c r="M1062" i="1"/>
  <c r="N1061" i="1"/>
  <c r="N1060" i="1"/>
  <c r="N1057" i="1"/>
  <c r="N1056" i="1"/>
  <c r="N1059" i="1"/>
  <c r="M1057" i="1"/>
  <c r="N1055" i="1"/>
  <c r="N1054" i="1"/>
  <c r="M1054" i="1"/>
  <c r="N1053" i="1"/>
  <c r="N1052" i="1"/>
  <c r="N1051" i="1"/>
  <c r="N1050" i="1"/>
  <c r="N1042" i="1"/>
  <c r="N1041" i="1"/>
  <c r="N1049" i="1"/>
  <c r="N1048" i="1"/>
  <c r="N1047" i="1"/>
  <c r="M1042" i="1"/>
  <c r="M1041" i="1"/>
  <c r="N1040" i="1"/>
  <c r="N1039" i="1"/>
  <c r="N1024" i="1"/>
  <c r="M1039" i="1"/>
  <c r="N1037" i="1"/>
  <c r="M1037" i="1"/>
  <c r="N1036" i="1"/>
  <c r="N1035" i="1"/>
  <c r="M1035" i="1"/>
  <c r="N1034" i="1"/>
  <c r="N1033" i="1"/>
  <c r="N1032" i="1"/>
  <c r="N1031" i="1"/>
  <c r="N1030" i="1"/>
  <c r="N1029" i="1"/>
  <c r="N1028" i="1"/>
  <c r="N1027" i="1"/>
  <c r="N1026" i="1"/>
  <c r="M1025" i="1"/>
  <c r="N1023" i="1"/>
  <c r="N1022" i="1"/>
  <c r="N1021" i="1"/>
  <c r="M1021" i="1"/>
  <c r="N1020" i="1"/>
  <c r="N1019" i="1"/>
  <c r="M1019" i="1"/>
  <c r="N1018" i="1"/>
  <c r="N1017" i="1"/>
  <c r="M1017" i="1"/>
  <c r="N1012" i="1"/>
  <c r="M1012" i="1"/>
  <c r="N1007" i="1"/>
  <c r="M1007" i="1"/>
  <c r="N1004" i="1"/>
  <c r="M1004" i="1"/>
  <c r="N1001" i="1"/>
  <c r="M1001" i="1"/>
  <c r="N996" i="1"/>
  <c r="N995" i="1"/>
  <c r="M996" i="1"/>
  <c r="M995" i="1"/>
  <c r="N994" i="1"/>
  <c r="N993" i="1"/>
  <c r="M993" i="1"/>
  <c r="N992" i="1"/>
  <c r="N991" i="1"/>
  <c r="M991" i="1"/>
  <c r="N990" i="1"/>
  <c r="N989" i="1"/>
  <c r="M989" i="1"/>
  <c r="N987" i="1"/>
  <c r="M987" i="1"/>
  <c r="N984" i="1"/>
  <c r="M984" i="1"/>
  <c r="N979" i="1"/>
  <c r="M979" i="1"/>
  <c r="N977" i="1"/>
  <c r="M977" i="1"/>
  <c r="N973" i="1"/>
  <c r="M973" i="1"/>
  <c r="N972" i="1"/>
  <c r="N971" i="1"/>
  <c r="M971" i="1"/>
  <c r="N968" i="1"/>
  <c r="M968" i="1"/>
  <c r="N965" i="1"/>
  <c r="M965" i="1"/>
  <c r="N960" i="1"/>
  <c r="M960" i="1"/>
  <c r="N957" i="1"/>
  <c r="M957" i="1"/>
  <c r="N952" i="1"/>
  <c r="M952" i="1"/>
  <c r="N948" i="1"/>
  <c r="N947" i="1"/>
  <c r="N946" i="1"/>
  <c r="M945" i="1"/>
  <c r="N944" i="1"/>
  <c r="N943" i="1"/>
  <c r="M943" i="1"/>
  <c r="N942" i="1"/>
  <c r="N941" i="1"/>
  <c r="M941" i="1"/>
  <c r="N940" i="1"/>
  <c r="N939" i="1"/>
  <c r="N938" i="1"/>
  <c r="M937" i="1"/>
  <c r="M936" i="1"/>
  <c r="N934" i="1"/>
  <c r="M934" i="1"/>
  <c r="N933" i="1"/>
  <c r="N932" i="1"/>
  <c r="N931" i="1"/>
  <c r="M930" i="1"/>
  <c r="N929" i="1"/>
  <c r="N927" i="1"/>
  <c r="N926" i="1"/>
  <c r="N928" i="1"/>
  <c r="M927" i="1"/>
  <c r="M926" i="1"/>
  <c r="N919" i="1"/>
  <c r="N917" i="1"/>
  <c r="M915" i="1"/>
  <c r="N909" i="1"/>
  <c r="M907" i="1"/>
  <c r="N905" i="1"/>
  <c r="M905" i="1"/>
  <c r="N904" i="1"/>
  <c r="N902" i="1"/>
  <c r="N901" i="1"/>
  <c r="N903" i="1"/>
  <c r="M902" i="1"/>
  <c r="M901" i="1"/>
  <c r="N899" i="1"/>
  <c r="N898" i="1"/>
  <c r="M898" i="1"/>
  <c r="M896" i="1"/>
  <c r="N894" i="1"/>
  <c r="M894" i="1"/>
  <c r="N893" i="1"/>
  <c r="N892" i="1"/>
  <c r="N891" i="1"/>
  <c r="N887" i="1"/>
  <c r="N890" i="1"/>
  <c r="N889" i="1"/>
  <c r="N888" i="1"/>
  <c r="M887" i="1"/>
  <c r="N871" i="1"/>
  <c r="M871" i="1"/>
  <c r="M868" i="1"/>
  <c r="N865" i="1"/>
  <c r="N863" i="1"/>
  <c r="M863" i="1"/>
  <c r="N862" i="1"/>
  <c r="N861" i="1"/>
  <c r="M861" i="1"/>
  <c r="M858" i="1"/>
  <c r="M857" i="1"/>
  <c r="N860" i="1"/>
  <c r="N859" i="1"/>
  <c r="M859" i="1"/>
  <c r="M847" i="1"/>
  <c r="N835" i="1"/>
  <c r="N834" i="1"/>
  <c r="M834" i="1"/>
  <c r="M815" i="1"/>
  <c r="N833" i="1"/>
  <c r="N831" i="1"/>
  <c r="M830" i="1"/>
  <c r="N828" i="1"/>
  <c r="N825" i="1"/>
  <c r="N822" i="1"/>
  <c r="N821" i="1"/>
  <c r="N813" i="1"/>
  <c r="N812" i="1"/>
  <c r="M812" i="1"/>
  <c r="N811" i="1"/>
  <c r="N810" i="1"/>
  <c r="N809" i="1"/>
  <c r="M808" i="1"/>
  <c r="M805" i="1"/>
  <c r="M804" i="1"/>
  <c r="N799" i="1"/>
  <c r="M799" i="1"/>
  <c r="N796" i="1"/>
  <c r="M796" i="1"/>
  <c r="N795" i="1"/>
  <c r="N793" i="1"/>
  <c r="N792" i="1"/>
  <c r="M793" i="1"/>
  <c r="N791" i="1"/>
  <c r="N781" i="1"/>
  <c r="N780" i="1"/>
  <c r="M779" i="1"/>
  <c r="N778" i="1"/>
  <c r="N777" i="1"/>
  <c r="M777" i="1"/>
  <c r="N775" i="1"/>
  <c r="M775" i="1"/>
  <c r="N773" i="1"/>
  <c r="N772" i="1"/>
  <c r="M772" i="1"/>
  <c r="M767" i="1"/>
  <c r="N769" i="1"/>
  <c r="M768" i="1"/>
  <c r="N766" i="1"/>
  <c r="M765" i="1"/>
  <c r="N764" i="1"/>
  <c r="N763" i="1"/>
  <c r="M763" i="1"/>
  <c r="N760" i="1"/>
  <c r="N759" i="1"/>
  <c r="N758" i="1"/>
  <c r="N757" i="1"/>
  <c r="M758" i="1"/>
  <c r="M757" i="1"/>
  <c r="N756" i="1"/>
  <c r="N755" i="1"/>
  <c r="N754" i="1"/>
  <c r="N753" i="1"/>
  <c r="N752" i="1"/>
  <c r="N751" i="1"/>
  <c r="N750" i="1"/>
  <c r="N749" i="1"/>
  <c r="N748" i="1"/>
  <c r="N747" i="1"/>
  <c r="M746" i="1"/>
  <c r="M745" i="1"/>
  <c r="N744" i="1"/>
  <c r="N743" i="1"/>
  <c r="N742" i="1"/>
  <c r="N741" i="1"/>
  <c r="M742" i="1"/>
  <c r="M741" i="1"/>
  <c r="N740" i="1"/>
  <c r="N739" i="1"/>
  <c r="M739" i="1"/>
  <c r="N738" i="1"/>
  <c r="N737" i="1"/>
  <c r="M737" i="1"/>
  <c r="N736" i="1"/>
  <c r="N735" i="1"/>
  <c r="M735" i="1"/>
  <c r="N732" i="1"/>
  <c r="N731" i="1"/>
  <c r="N728" i="1"/>
  <c r="N727" i="1"/>
  <c r="N730" i="1"/>
  <c r="M728" i="1"/>
  <c r="M727" i="1"/>
  <c r="M682" i="1"/>
  <c r="N726" i="1"/>
  <c r="N725" i="1"/>
  <c r="N724" i="1"/>
  <c r="M724" i="1"/>
  <c r="N723" i="1"/>
  <c r="M721" i="1"/>
  <c r="M719" i="1"/>
  <c r="N718" i="1"/>
  <c r="N716" i="1"/>
  <c r="M716" i="1"/>
  <c r="M708" i="1"/>
  <c r="N715" i="1"/>
  <c r="N714" i="1"/>
  <c r="N712" i="1"/>
  <c r="N711" i="1"/>
  <c r="M709" i="1"/>
  <c r="M693" i="1"/>
  <c r="N690" i="1"/>
  <c r="M690" i="1"/>
  <c r="N687" i="1"/>
  <c r="N686" i="1"/>
  <c r="N685" i="1"/>
  <c r="M684" i="1"/>
  <c r="N679" i="1"/>
  <c r="N678" i="1"/>
  <c r="M678" i="1"/>
  <c r="N676" i="1"/>
  <c r="N675" i="1"/>
  <c r="N672" i="1"/>
  <c r="N674" i="1"/>
  <c r="M672" i="1"/>
  <c r="N671" i="1"/>
  <c r="N670" i="1"/>
  <c r="N669" i="1"/>
  <c r="M669" i="1"/>
  <c r="M658" i="1"/>
  <c r="N668" i="1"/>
  <c r="N667" i="1"/>
  <c r="M666" i="1"/>
  <c r="N665" i="1"/>
  <c r="N664" i="1"/>
  <c r="N663" i="1"/>
  <c r="N662" i="1"/>
  <c r="N661" i="1"/>
  <c r="N659" i="1"/>
  <c r="N660" i="1"/>
  <c r="M659" i="1"/>
  <c r="N654" i="1"/>
  <c r="N653" i="1"/>
  <c r="M653" i="1"/>
  <c r="N650" i="1"/>
  <c r="M650" i="1"/>
  <c r="N649" i="1"/>
  <c r="N647" i="1"/>
  <c r="N644" i="1"/>
  <c r="M647" i="1"/>
  <c r="M645" i="1"/>
  <c r="M642" i="1"/>
  <c r="N641" i="1"/>
  <c r="N640" i="1"/>
  <c r="M640" i="1"/>
  <c r="N639" i="1"/>
  <c r="N638" i="1"/>
  <c r="M638" i="1"/>
  <c r="N637" i="1"/>
  <c r="N636" i="1"/>
  <c r="M635" i="1"/>
  <c r="M634" i="1"/>
  <c r="N631" i="1"/>
  <c r="N629" i="1"/>
  <c r="N627" i="1"/>
  <c r="N626" i="1"/>
  <c r="N625" i="1"/>
  <c r="N622" i="1"/>
  <c r="N621" i="1"/>
  <c r="M621" i="1"/>
  <c r="N620" i="1"/>
  <c r="N619" i="1"/>
  <c r="M619" i="1"/>
  <c r="M617" i="1"/>
  <c r="N610" i="1"/>
  <c r="M610" i="1"/>
  <c r="N609" i="1"/>
  <c r="N608" i="1"/>
  <c r="M608" i="1"/>
  <c r="N603" i="1"/>
  <c r="N602" i="1"/>
  <c r="M602" i="1"/>
  <c r="N600" i="1"/>
  <c r="M600" i="1"/>
  <c r="N599" i="1"/>
  <c r="N598" i="1"/>
  <c r="M597" i="1"/>
  <c r="N596" i="1"/>
  <c r="N594" i="1"/>
  <c r="M594" i="1"/>
  <c r="N593" i="1"/>
  <c r="N592" i="1"/>
  <c r="N591" i="1"/>
  <c r="N590" i="1"/>
  <c r="M589" i="1"/>
  <c r="N588" i="1"/>
  <c r="N586" i="1"/>
  <c r="N581" i="1"/>
  <c r="N580" i="1"/>
  <c r="M580" i="1"/>
  <c r="N579" i="1"/>
  <c r="N578" i="1"/>
  <c r="N565" i="1"/>
  <c r="M578" i="1"/>
  <c r="N577" i="1"/>
  <c r="N576" i="1"/>
  <c r="M576" i="1"/>
  <c r="N575" i="1"/>
  <c r="N574" i="1"/>
  <c r="M574" i="1"/>
  <c r="N573" i="1"/>
  <c r="N572" i="1"/>
  <c r="M572" i="1"/>
  <c r="N571" i="1"/>
  <c r="N570" i="1"/>
  <c r="M570" i="1"/>
  <c r="N569" i="1"/>
  <c r="N568" i="1"/>
  <c r="N567" i="1"/>
  <c r="M566" i="1"/>
  <c r="N564" i="1"/>
  <c r="N562" i="1"/>
  <c r="N561" i="1"/>
  <c r="N558" i="1"/>
  <c r="N560" i="1"/>
  <c r="N559" i="1"/>
  <c r="M558" i="1"/>
  <c r="N557" i="1"/>
  <c r="N556" i="1"/>
  <c r="N555" i="1"/>
  <c r="N554" i="1"/>
  <c r="N553" i="1"/>
  <c r="N552" i="1"/>
  <c r="N551" i="1"/>
  <c r="N550" i="1"/>
  <c r="N549" i="1"/>
  <c r="N548" i="1"/>
  <c r="N547" i="1"/>
  <c r="N546" i="1"/>
  <c r="N545" i="1"/>
  <c r="N544" i="1"/>
  <c r="N543" i="1"/>
  <c r="N542" i="1"/>
  <c r="N539" i="1"/>
  <c r="N538" i="1"/>
  <c r="N533" i="1"/>
  <c r="N532" i="1"/>
  <c r="N531" i="1"/>
  <c r="N528" i="1"/>
  <c r="N527" i="1"/>
  <c r="M522" i="1"/>
  <c r="N519" i="1"/>
  <c r="M519" i="1"/>
  <c r="N516" i="1"/>
  <c r="M516" i="1"/>
  <c r="M515" i="1"/>
  <c r="N514" i="1"/>
  <c r="N513" i="1"/>
  <c r="M513" i="1"/>
  <c r="N511" i="1"/>
  <c r="N510" i="1"/>
  <c r="N509" i="1"/>
  <c r="N508" i="1"/>
  <c r="N503" i="1"/>
  <c r="N502" i="1"/>
  <c r="N501" i="1"/>
  <c r="N500" i="1"/>
  <c r="N499" i="1"/>
  <c r="M497" i="1"/>
  <c r="N496" i="1"/>
  <c r="N495" i="1"/>
  <c r="N494" i="1"/>
  <c r="N493" i="1"/>
  <c r="N492" i="1"/>
  <c r="N491" i="1"/>
  <c r="N490" i="1"/>
  <c r="N489" i="1"/>
  <c r="N488" i="1"/>
  <c r="N487" i="1"/>
  <c r="N486" i="1"/>
  <c r="N485" i="1"/>
  <c r="N484" i="1"/>
  <c r="N483" i="1"/>
  <c r="M481" i="1"/>
  <c r="N479" i="1"/>
  <c r="N478" i="1"/>
  <c r="M478" i="1"/>
  <c r="N468" i="1"/>
  <c r="M467" i="1"/>
  <c r="N466" i="1"/>
  <c r="N465" i="1"/>
  <c r="N464" i="1"/>
  <c r="N463" i="1"/>
  <c r="N462" i="1"/>
  <c r="N461" i="1"/>
  <c r="N458" i="1"/>
  <c r="N460" i="1"/>
  <c r="N459" i="1"/>
  <c r="M458" i="1"/>
  <c r="M457" i="1"/>
  <c r="N456" i="1"/>
  <c r="N455" i="1"/>
  <c r="M455" i="1"/>
  <c r="N454" i="1"/>
  <c r="N449" i="1"/>
  <c r="M449" i="1"/>
  <c r="N448" i="1"/>
  <c r="N447" i="1"/>
  <c r="N446" i="1"/>
  <c r="N445" i="1"/>
  <c r="N444" i="1"/>
  <c r="N443" i="1"/>
  <c r="N442" i="1"/>
  <c r="N441" i="1"/>
  <c r="N440" i="1"/>
  <c r="N439" i="1"/>
  <c r="N438" i="1"/>
  <c r="N437" i="1"/>
  <c r="N436" i="1"/>
  <c r="N435" i="1"/>
  <c r="N434" i="1"/>
  <c r="N433" i="1"/>
  <c r="N432" i="1"/>
  <c r="N431" i="1"/>
  <c r="N430" i="1"/>
  <c r="N429" i="1"/>
  <c r="N428" i="1"/>
  <c r="N427" i="1"/>
  <c r="N426" i="1"/>
  <c r="N425" i="1"/>
  <c r="N424" i="1"/>
  <c r="N423" i="1"/>
  <c r="N422" i="1"/>
  <c r="N421" i="1"/>
  <c r="N420" i="1"/>
  <c r="N419" i="1"/>
  <c r="N418" i="1"/>
  <c r="N417" i="1"/>
  <c r="M416" i="1"/>
  <c r="N415" i="1"/>
  <c r="N414" i="1"/>
  <c r="N413" i="1"/>
  <c r="N412" i="1"/>
  <c r="N411" i="1"/>
  <c r="N410" i="1"/>
  <c r="N404" i="1"/>
  <c r="N409" i="1"/>
  <c r="N408" i="1"/>
  <c r="N407" i="1"/>
  <c r="N406" i="1"/>
  <c r="M404" i="1"/>
  <c r="M403" i="1"/>
  <c r="N401" i="1"/>
  <c r="N400" i="1"/>
  <c r="M400" i="1"/>
  <c r="N399" i="1"/>
  <c r="N398" i="1"/>
  <c r="M398" i="1"/>
  <c r="N397" i="1"/>
  <c r="N396" i="1"/>
  <c r="N395" i="1"/>
  <c r="N394" i="1"/>
  <c r="M393" i="1"/>
  <c r="M392" i="1"/>
  <c r="N388" i="1"/>
  <c r="M387" i="1"/>
  <c r="N386" i="1"/>
  <c r="N385" i="1"/>
  <c r="M385" i="1"/>
  <c r="M373" i="1"/>
  <c r="N384" i="1"/>
  <c r="N383" i="1"/>
  <c r="M381" i="1"/>
  <c r="N380" i="1"/>
  <c r="N378" i="1"/>
  <c r="N379" i="1"/>
  <c r="M378" i="1"/>
  <c r="N377" i="1"/>
  <c r="N376" i="1"/>
  <c r="N374" i="1"/>
  <c r="N375" i="1"/>
  <c r="M374" i="1"/>
  <c r="N367" i="1"/>
  <c r="M367" i="1"/>
  <c r="N366" i="1"/>
  <c r="N365" i="1"/>
  <c r="M365" i="1"/>
  <c r="N364" i="1"/>
  <c r="N363" i="1"/>
  <c r="N362" i="1"/>
  <c r="N361" i="1"/>
  <c r="N360" i="1"/>
  <c r="N359" i="1"/>
  <c r="N358" i="1"/>
  <c r="N357" i="1"/>
  <c r="N356" i="1"/>
  <c r="N355" i="1"/>
  <c r="N354" i="1"/>
  <c r="N353" i="1"/>
  <c r="N352" i="1"/>
  <c r="N351" i="1"/>
  <c r="N350" i="1"/>
  <c r="N349" i="1"/>
  <c r="N348" i="1"/>
  <c r="N347" i="1"/>
  <c r="M346" i="1"/>
  <c r="N344" i="1"/>
  <c r="N343" i="1"/>
  <c r="M343" i="1"/>
  <c r="N342" i="1"/>
  <c r="N341" i="1"/>
  <c r="M341" i="1"/>
  <c r="N340" i="1"/>
  <c r="N337" i="1"/>
  <c r="M337" i="1"/>
  <c r="N336" i="1"/>
  <c r="N335" i="1"/>
  <c r="M335" i="1"/>
  <c r="N333" i="1"/>
  <c r="N332" i="1"/>
  <c r="M332" i="1"/>
  <c r="N330" i="1"/>
  <c r="N327" i="1"/>
  <c r="M327" i="1"/>
  <c r="N323" i="1"/>
  <c r="N321" i="1"/>
  <c r="N320" i="1"/>
  <c r="N316" i="1"/>
  <c r="M316" i="1"/>
  <c r="N315" i="1"/>
  <c r="N314" i="1"/>
  <c r="N313" i="1"/>
  <c r="M314" i="1"/>
  <c r="N312" i="1"/>
  <c r="N310" i="1"/>
  <c r="N311" i="1"/>
  <c r="M311" i="1"/>
  <c r="M310" i="1"/>
  <c r="M306" i="1"/>
  <c r="N305" i="1"/>
  <c r="N304" i="1"/>
  <c r="N303" i="1"/>
  <c r="N302" i="1"/>
  <c r="N292" i="1"/>
  <c r="M302" i="1"/>
  <c r="N301" i="1"/>
  <c r="N297" i="1"/>
  <c r="M297" i="1"/>
  <c r="N296" i="1"/>
  <c r="N295" i="1"/>
  <c r="M295" i="1"/>
  <c r="N294" i="1"/>
  <c r="N293" i="1"/>
  <c r="M293" i="1"/>
  <c r="N291" i="1"/>
  <c r="N289" i="1"/>
  <c r="M289" i="1"/>
  <c r="N284" i="1"/>
  <c r="N283" i="1"/>
  <c r="N281" i="1"/>
  <c r="N279" i="1"/>
  <c r="M279" i="1"/>
  <c r="N278" i="1"/>
  <c r="N277" i="1"/>
  <c r="N274" i="1"/>
  <c r="N276" i="1"/>
  <c r="M274" i="1"/>
  <c r="N273" i="1"/>
  <c r="N272" i="1"/>
  <c r="M272" i="1"/>
  <c r="N271" i="1"/>
  <c r="N270" i="1"/>
  <c r="M270" i="1"/>
  <c r="N265" i="1"/>
  <c r="N264" i="1"/>
  <c r="M261" i="1"/>
  <c r="N260" i="1"/>
  <c r="N258" i="1"/>
  <c r="M257" i="1"/>
  <c r="N256" i="1"/>
  <c r="N255" i="1"/>
  <c r="M253" i="1"/>
  <c r="M249" i="1"/>
  <c r="N252" i="1"/>
  <c r="N250" i="1"/>
  <c r="M250" i="1"/>
  <c r="N245" i="1"/>
  <c r="N241" i="1"/>
  <c r="N244" i="1"/>
  <c r="M241" i="1"/>
  <c r="N240" i="1"/>
  <c r="N239" i="1"/>
  <c r="M239" i="1"/>
  <c r="N235" i="1"/>
  <c r="M235" i="1"/>
  <c r="N234" i="1"/>
  <c r="N233" i="1"/>
  <c r="N232" i="1"/>
  <c r="M233" i="1"/>
  <c r="M232" i="1"/>
  <c r="N228" i="1"/>
  <c r="M228" i="1"/>
  <c r="N227" i="1"/>
  <c r="N226" i="1"/>
  <c r="N225" i="1"/>
  <c r="N223" i="1"/>
  <c r="N222" i="1"/>
  <c r="M223" i="1"/>
  <c r="M222" i="1"/>
  <c r="N219" i="1"/>
  <c r="N218" i="1"/>
  <c r="N217" i="1"/>
  <c r="N216" i="1"/>
  <c r="N215" i="1"/>
  <c r="M214" i="1"/>
  <c r="N212" i="1"/>
  <c r="N211" i="1"/>
  <c r="N210" i="1"/>
  <c r="N209" i="1"/>
  <c r="M209" i="1"/>
  <c r="N208" i="1"/>
  <c r="N207" i="1"/>
  <c r="N206" i="1"/>
  <c r="M204" i="1"/>
  <c r="N203" i="1"/>
  <c r="N201" i="1"/>
  <c r="M201" i="1"/>
  <c r="N200" i="1"/>
  <c r="N199" i="1"/>
  <c r="N196" i="1"/>
  <c r="N195" i="1"/>
  <c r="N194" i="1"/>
  <c r="M192" i="1"/>
  <c r="N191" i="1"/>
  <c r="N190" i="1"/>
  <c r="N189" i="1"/>
  <c r="M188" i="1"/>
  <c r="N185" i="1"/>
  <c r="N184" i="1"/>
  <c r="M182" i="1"/>
  <c r="N181" i="1"/>
  <c r="N180" i="1"/>
  <c r="M180" i="1"/>
  <c r="N174" i="1"/>
  <c r="M174" i="1"/>
  <c r="N173" i="1"/>
  <c r="N172" i="1"/>
  <c r="N171" i="1"/>
  <c r="N170" i="1"/>
  <c r="M168" i="1"/>
  <c r="N167" i="1"/>
  <c r="N166" i="1"/>
  <c r="M166" i="1"/>
  <c r="M165" i="1"/>
  <c r="N160" i="1"/>
  <c r="M160" i="1"/>
  <c r="N158" i="1"/>
  <c r="N157" i="1"/>
  <c r="N156" i="1"/>
  <c r="N155" i="1"/>
  <c r="N154" i="1"/>
  <c r="N153" i="1"/>
  <c r="N152" i="1"/>
  <c r="N151" i="1"/>
  <c r="N150" i="1"/>
  <c r="N149" i="1"/>
  <c r="N148" i="1"/>
  <c r="N147" i="1"/>
  <c r="N146" i="1"/>
  <c r="M147" i="1"/>
  <c r="M146" i="1"/>
  <c r="N143" i="1"/>
  <c r="N142" i="1"/>
  <c r="N141" i="1"/>
  <c r="M139" i="1"/>
  <c r="N133" i="1"/>
  <c r="M133" i="1"/>
  <c r="N130" i="1"/>
  <c r="N128" i="1"/>
  <c r="M128" i="1"/>
  <c r="N127" i="1"/>
  <c r="N123" i="1"/>
  <c r="M123" i="1"/>
  <c r="N122" i="1"/>
  <c r="N120" i="1"/>
  <c r="N119" i="1"/>
  <c r="N118" i="1"/>
  <c r="N117" i="1"/>
  <c r="N116" i="1"/>
  <c r="N115" i="1"/>
  <c r="N105" i="1"/>
  <c r="N104" i="1"/>
  <c r="N103" i="1"/>
  <c r="N102" i="1"/>
  <c r="N100" i="1"/>
  <c r="N94" i="1"/>
  <c r="M100" i="1"/>
  <c r="N99" i="1"/>
  <c r="N98" i="1"/>
  <c r="N97" i="1"/>
  <c r="M97" i="1"/>
  <c r="M95" i="1"/>
  <c r="N91" i="1"/>
  <c r="N90" i="1"/>
  <c r="N89" i="1"/>
  <c r="M90" i="1"/>
  <c r="M89" i="1"/>
  <c r="N87" i="1"/>
  <c r="N86" i="1"/>
  <c r="M86" i="1"/>
  <c r="N85" i="1"/>
  <c r="N84" i="1"/>
  <c r="N83" i="1"/>
  <c r="M82" i="1"/>
  <c r="M81" i="1"/>
  <c r="N75" i="1"/>
  <c r="N73" i="1"/>
  <c r="N74" i="1"/>
  <c r="M73" i="1"/>
  <c r="N72" i="1"/>
  <c r="N71" i="1"/>
  <c r="N70" i="1"/>
  <c r="M69" i="1"/>
  <c r="M68" i="1"/>
  <c r="N63" i="1"/>
  <c r="N61" i="1"/>
  <c r="N62" i="1"/>
  <c r="M61" i="1"/>
  <c r="N47" i="1"/>
  <c r="N46" i="1"/>
  <c r="M46" i="1"/>
  <c r="M30" i="1"/>
  <c r="N45" i="1"/>
  <c r="N44" i="1"/>
  <c r="M44" i="1"/>
  <c r="N43" i="1"/>
  <c r="N42" i="1"/>
  <c r="M42" i="1"/>
  <c r="N38" i="1"/>
  <c r="N37" i="1"/>
  <c r="N36" i="1"/>
  <c r="N35" i="1"/>
  <c r="N34" i="1"/>
  <c r="N33" i="1"/>
  <c r="N32" i="1"/>
  <c r="M31" i="1"/>
  <c r="N24" i="1"/>
  <c r="N23" i="1"/>
  <c r="M24" i="1"/>
  <c r="M23" i="1"/>
  <c r="N19" i="1"/>
  <c r="N18" i="1"/>
  <c r="N17" i="1"/>
  <c r="N16" i="1"/>
  <c r="M16" i="1"/>
  <c r="N15" i="1"/>
  <c r="N14" i="1"/>
  <c r="N13" i="1"/>
  <c r="N12" i="1"/>
  <c r="M13" i="1"/>
  <c r="M12" i="1"/>
  <c r="K1459" i="1"/>
  <c r="K1458" i="1"/>
  <c r="K1457" i="1"/>
  <c r="K1456" i="1"/>
  <c r="K1455" i="1"/>
  <c r="K1454" i="1"/>
  <c r="K1453" i="1"/>
  <c r="K1452" i="1"/>
  <c r="K1451" i="1"/>
  <c r="K1450" i="1"/>
  <c r="K1449" i="1"/>
  <c r="K1448" i="1"/>
  <c r="K1447" i="1"/>
  <c r="K1446" i="1"/>
  <c r="K1445" i="1"/>
  <c r="K1444" i="1"/>
  <c r="K1443" i="1"/>
  <c r="K1442" i="1"/>
  <c r="K1441" i="1"/>
  <c r="K1440" i="1"/>
  <c r="K1439" i="1"/>
  <c r="K1438" i="1"/>
  <c r="K1437" i="1"/>
  <c r="K1436" i="1"/>
  <c r="K1435" i="1"/>
  <c r="K1434" i="1"/>
  <c r="K1433" i="1"/>
  <c r="K1432" i="1"/>
  <c r="K1431" i="1"/>
  <c r="K1429" i="1"/>
  <c r="K1427" i="1"/>
  <c r="K1425" i="1"/>
  <c r="K1424" i="1"/>
  <c r="K1423" i="1"/>
  <c r="K1422" i="1"/>
  <c r="K1421" i="1"/>
  <c r="K1420" i="1"/>
  <c r="K1419" i="1"/>
  <c r="K1418" i="1"/>
  <c r="K1417" i="1"/>
  <c r="K1416" i="1"/>
  <c r="K1415" i="1"/>
  <c r="K1414" i="1"/>
  <c r="K1413" i="1"/>
  <c r="K1412" i="1"/>
  <c r="K1411" i="1"/>
  <c r="K1410" i="1"/>
  <c r="K1409" i="1"/>
  <c r="K1408" i="1"/>
  <c r="K1407" i="1"/>
  <c r="K1406" i="1"/>
  <c r="K1405" i="1"/>
  <c r="K1404" i="1"/>
  <c r="K1403" i="1"/>
  <c r="K1402" i="1"/>
  <c r="K1401" i="1"/>
  <c r="K1400" i="1"/>
  <c r="K1399" i="1"/>
  <c r="K1398" i="1"/>
  <c r="K1397" i="1"/>
  <c r="K1396" i="1"/>
  <c r="K1395" i="1"/>
  <c r="K1394" i="1"/>
  <c r="K1393" i="1"/>
  <c r="K1392" i="1"/>
  <c r="K1391" i="1"/>
  <c r="K1390" i="1"/>
  <c r="K1389" i="1"/>
  <c r="K1388" i="1"/>
  <c r="K1387" i="1"/>
  <c r="K1386" i="1"/>
  <c r="K1385" i="1"/>
  <c r="K1384" i="1"/>
  <c r="K1383" i="1"/>
  <c r="K1382" i="1"/>
  <c r="K1381" i="1"/>
  <c r="K1380" i="1"/>
  <c r="K1378" i="1"/>
  <c r="K1377" i="1"/>
  <c r="K1376" i="1"/>
  <c r="K1375" i="1"/>
  <c r="K1374" i="1"/>
  <c r="K1373" i="1"/>
  <c r="K1372" i="1"/>
  <c r="K1371" i="1"/>
  <c r="K1370" i="1"/>
  <c r="K1369" i="1"/>
  <c r="K1368" i="1"/>
  <c r="K1367" i="1"/>
  <c r="K1366" i="1"/>
  <c r="K1365" i="1"/>
  <c r="K1364" i="1"/>
  <c r="K1363" i="1"/>
  <c r="J1362" i="1"/>
  <c r="J1361" i="1"/>
  <c r="K1351" i="1"/>
  <c r="J1350" i="1"/>
  <c r="J1349" i="1"/>
  <c r="K1348" i="1"/>
  <c r="K1347" i="1"/>
  <c r="K1346" i="1"/>
  <c r="J1347" i="1"/>
  <c r="J1346" i="1"/>
  <c r="J1345" i="1"/>
  <c r="K1344" i="1"/>
  <c r="K1343" i="1"/>
  <c r="J1342" i="1"/>
  <c r="K1341" i="1"/>
  <c r="K1340" i="1"/>
  <c r="J1340" i="1"/>
  <c r="K1339" i="1"/>
  <c r="K1338" i="1"/>
  <c r="J1338" i="1"/>
  <c r="K1335" i="1"/>
  <c r="K1334" i="1"/>
  <c r="K1333" i="1"/>
  <c r="J1332" i="1"/>
  <c r="K1330" i="1"/>
  <c r="K1328" i="1"/>
  <c r="J1328" i="1"/>
  <c r="K1326" i="1"/>
  <c r="J1325" i="1"/>
  <c r="J1324" i="1"/>
  <c r="K1323" i="1"/>
  <c r="K1322" i="1"/>
  <c r="J1321" i="1"/>
  <c r="K1320" i="1"/>
  <c r="K1319" i="1"/>
  <c r="J1319" i="1"/>
  <c r="K1318" i="1"/>
  <c r="K1317" i="1"/>
  <c r="J1317" i="1"/>
  <c r="K1316" i="1"/>
  <c r="K1315" i="1"/>
  <c r="K1314" i="1"/>
  <c r="K1313" i="1"/>
  <c r="K1312" i="1"/>
  <c r="K1310" i="1"/>
  <c r="K1311" i="1"/>
  <c r="J1310" i="1"/>
  <c r="K1308" i="1"/>
  <c r="K1307" i="1"/>
  <c r="K1306" i="1"/>
  <c r="J1305" i="1"/>
  <c r="K1301" i="1"/>
  <c r="J1301" i="1"/>
  <c r="J1293" i="1"/>
  <c r="K1300" i="1"/>
  <c r="K1299" i="1"/>
  <c r="K1298" i="1"/>
  <c r="K1297" i="1"/>
  <c r="K1296" i="1"/>
  <c r="K1295" i="1"/>
  <c r="J1294" i="1"/>
  <c r="K1292" i="1"/>
  <c r="K1290" i="1"/>
  <c r="K1289" i="1"/>
  <c r="J1290" i="1"/>
  <c r="J1289" i="1"/>
  <c r="K1288" i="1"/>
  <c r="K1287" i="1"/>
  <c r="J1286" i="1"/>
  <c r="J1285" i="1"/>
  <c r="K1283" i="1"/>
  <c r="J1281" i="1"/>
  <c r="K1279" i="1"/>
  <c r="J1279" i="1"/>
  <c r="K1278" i="1"/>
  <c r="K1277" i="1"/>
  <c r="K1276" i="1"/>
  <c r="K1274" i="1"/>
  <c r="J1274" i="1"/>
  <c r="K1273" i="1"/>
  <c r="K1271" i="1"/>
  <c r="J1271" i="1"/>
  <c r="K1270" i="1"/>
  <c r="K1269" i="1"/>
  <c r="K1268" i="1"/>
  <c r="K1267" i="1"/>
  <c r="K1264" i="1"/>
  <c r="J1264" i="1"/>
  <c r="K1263" i="1"/>
  <c r="K1262" i="1"/>
  <c r="K1261" i="1"/>
  <c r="K1260" i="1"/>
  <c r="K1258" i="1"/>
  <c r="K1255" i="1"/>
  <c r="K1254" i="1"/>
  <c r="J1254" i="1"/>
  <c r="K1252" i="1"/>
  <c r="K1251" i="1"/>
  <c r="J1251" i="1"/>
  <c r="J1250" i="1"/>
  <c r="K1248" i="1"/>
  <c r="K1247" i="1"/>
  <c r="J1247" i="1"/>
  <c r="K1245" i="1"/>
  <c r="K1244" i="1"/>
  <c r="K1243" i="1"/>
  <c r="J1244" i="1"/>
  <c r="J1243" i="1"/>
  <c r="K1242" i="1"/>
  <c r="K1241" i="1"/>
  <c r="J1241" i="1"/>
  <c r="K1240" i="1"/>
  <c r="K1239" i="1"/>
  <c r="J1239" i="1"/>
  <c r="K1237" i="1"/>
  <c r="J1237" i="1"/>
  <c r="K1236" i="1"/>
  <c r="K1235" i="1"/>
  <c r="J1235" i="1"/>
  <c r="K1234" i="1"/>
  <c r="K1233" i="1"/>
  <c r="J1233" i="1"/>
  <c r="K1232" i="1"/>
  <c r="K1231" i="1"/>
  <c r="J1231" i="1"/>
  <c r="K1230" i="1"/>
  <c r="K1229" i="1"/>
  <c r="J1229" i="1"/>
  <c r="K1228" i="1"/>
  <c r="K1227" i="1"/>
  <c r="J1227" i="1"/>
  <c r="K1224" i="1"/>
  <c r="K1223" i="1"/>
  <c r="K1222" i="1"/>
  <c r="K1221" i="1"/>
  <c r="J1223" i="1"/>
  <c r="K1217" i="1"/>
  <c r="K1216" i="1"/>
  <c r="K1214" i="1"/>
  <c r="K1215" i="1"/>
  <c r="J1214" i="1"/>
  <c r="J1213" i="1"/>
  <c r="K1212" i="1"/>
  <c r="K1211" i="1"/>
  <c r="J1211" i="1"/>
  <c r="K1210" i="1"/>
  <c r="K1209" i="1"/>
  <c r="J1208" i="1"/>
  <c r="J1207" i="1"/>
  <c r="K1205" i="1"/>
  <c r="K1204" i="1"/>
  <c r="K1203" i="1"/>
  <c r="K1202" i="1"/>
  <c r="J1201" i="1"/>
  <c r="K1199" i="1"/>
  <c r="K1198" i="1"/>
  <c r="K1197" i="1"/>
  <c r="J1197" i="1"/>
  <c r="K1196" i="1"/>
  <c r="K1194" i="1"/>
  <c r="J1194" i="1"/>
  <c r="K1193" i="1"/>
  <c r="K1191" i="1"/>
  <c r="J1190" i="1"/>
  <c r="K1189" i="1"/>
  <c r="K1188" i="1"/>
  <c r="K1187" i="1"/>
  <c r="J1186" i="1"/>
  <c r="J1185" i="1"/>
  <c r="K1183" i="1"/>
  <c r="K1182" i="1"/>
  <c r="J1182" i="1"/>
  <c r="K1181" i="1"/>
  <c r="K1180" i="1"/>
  <c r="K1179" i="1"/>
  <c r="J1177" i="1"/>
  <c r="K1175" i="1"/>
  <c r="K1173" i="1"/>
  <c r="J1173" i="1"/>
  <c r="K1172" i="1"/>
  <c r="K1171" i="1"/>
  <c r="K1170" i="1"/>
  <c r="J1171" i="1"/>
  <c r="J1170" i="1"/>
  <c r="K1169" i="1"/>
  <c r="K1168" i="1"/>
  <c r="K1164" i="1"/>
  <c r="J1168" i="1"/>
  <c r="K1167" i="1"/>
  <c r="K1166" i="1"/>
  <c r="K1165" i="1"/>
  <c r="J1165" i="1"/>
  <c r="K1161" i="1"/>
  <c r="K1160" i="1"/>
  <c r="J1160" i="1"/>
  <c r="J1157" i="1"/>
  <c r="K1159" i="1"/>
  <c r="K1158" i="1"/>
  <c r="J1158" i="1"/>
  <c r="K1155" i="1"/>
  <c r="K1153" i="1"/>
  <c r="K1150" i="1"/>
  <c r="J1153" i="1"/>
  <c r="K1152" i="1"/>
  <c r="K1151" i="1"/>
  <c r="J1151" i="1"/>
  <c r="J1150" i="1"/>
  <c r="K1149" i="1"/>
  <c r="K1148" i="1"/>
  <c r="J1148" i="1"/>
  <c r="K1145" i="1"/>
  <c r="J1145" i="1"/>
  <c r="J1131" i="1"/>
  <c r="K1144" i="1"/>
  <c r="K1143" i="1"/>
  <c r="K1142" i="1"/>
  <c r="K1141" i="1"/>
  <c r="J1141" i="1"/>
  <c r="K1140" i="1"/>
  <c r="K1139" i="1"/>
  <c r="K1136" i="1"/>
  <c r="K1138" i="1"/>
  <c r="K1137" i="1"/>
  <c r="J1136" i="1"/>
  <c r="K1135" i="1"/>
  <c r="K1134" i="1"/>
  <c r="K1133" i="1"/>
  <c r="J1132" i="1"/>
  <c r="K1129" i="1"/>
  <c r="K1127" i="1"/>
  <c r="J1127" i="1"/>
  <c r="K1125" i="1"/>
  <c r="K1123" i="1"/>
  <c r="J1123" i="1"/>
  <c r="K1121" i="1"/>
  <c r="K1120" i="1"/>
  <c r="J1117" i="1"/>
  <c r="K1116" i="1"/>
  <c r="K1112" i="1"/>
  <c r="K1115" i="1"/>
  <c r="J1112" i="1"/>
  <c r="K1108" i="1"/>
  <c r="J1108" i="1"/>
  <c r="K1105" i="1"/>
  <c r="K1104" i="1"/>
  <c r="K1089" i="1"/>
  <c r="J1104" i="1"/>
  <c r="K1099" i="1"/>
  <c r="J1099" i="1"/>
  <c r="K1096" i="1"/>
  <c r="J1096" i="1"/>
  <c r="K1093" i="1"/>
  <c r="J1093" i="1"/>
  <c r="J1089" i="1"/>
  <c r="K1090" i="1"/>
  <c r="J1090" i="1"/>
  <c r="K1087" i="1"/>
  <c r="K1086" i="1"/>
  <c r="J1086" i="1"/>
  <c r="K1081" i="1"/>
  <c r="K1075" i="1"/>
  <c r="J1081" i="1"/>
  <c r="K1076" i="1"/>
  <c r="J1076" i="1"/>
  <c r="J1075" i="1"/>
  <c r="K1072" i="1"/>
  <c r="J1072" i="1"/>
  <c r="J1066" i="1"/>
  <c r="K1067" i="1"/>
  <c r="K1066" i="1"/>
  <c r="J1067" i="1"/>
  <c r="K1064" i="1"/>
  <c r="J1064" i="1"/>
  <c r="K1062" i="1"/>
  <c r="J1062" i="1"/>
  <c r="K1061" i="1"/>
  <c r="K1060" i="1"/>
  <c r="K1057" i="1"/>
  <c r="K1056" i="1"/>
  <c r="K1059" i="1"/>
  <c r="J1057" i="1"/>
  <c r="K1055" i="1"/>
  <c r="K1054" i="1"/>
  <c r="J1054" i="1"/>
  <c r="K1053" i="1"/>
  <c r="K1052" i="1"/>
  <c r="K1051" i="1"/>
  <c r="K1042" i="1"/>
  <c r="K1041" i="1"/>
  <c r="K1050" i="1"/>
  <c r="K1049" i="1"/>
  <c r="K1048" i="1"/>
  <c r="K1047" i="1"/>
  <c r="J1042" i="1"/>
  <c r="J1041" i="1"/>
  <c r="K1040" i="1"/>
  <c r="K1039" i="1"/>
  <c r="J1039" i="1"/>
  <c r="K1037" i="1"/>
  <c r="J1037" i="1"/>
  <c r="K1036" i="1"/>
  <c r="K1035" i="1"/>
  <c r="J1035" i="1"/>
  <c r="K1034" i="1"/>
  <c r="K1033" i="1"/>
  <c r="K1032" i="1"/>
  <c r="K1031" i="1"/>
  <c r="K1030" i="1"/>
  <c r="K1029" i="1"/>
  <c r="K1025" i="1"/>
  <c r="K1028" i="1"/>
  <c r="K1027" i="1"/>
  <c r="K1026" i="1"/>
  <c r="J1025" i="1"/>
  <c r="K1023" i="1"/>
  <c r="K1022" i="1"/>
  <c r="J1021" i="1"/>
  <c r="K1020" i="1"/>
  <c r="K1019" i="1"/>
  <c r="J1019" i="1"/>
  <c r="K1018" i="1"/>
  <c r="K1017" i="1"/>
  <c r="J1017" i="1"/>
  <c r="K1012" i="1"/>
  <c r="J1012" i="1"/>
  <c r="K1007" i="1"/>
  <c r="J1007" i="1"/>
  <c r="K1004" i="1"/>
  <c r="J1004" i="1"/>
  <c r="J1000" i="1"/>
  <c r="K1001" i="1"/>
  <c r="J1001" i="1"/>
  <c r="K996" i="1"/>
  <c r="K995" i="1"/>
  <c r="J996" i="1"/>
  <c r="J995" i="1"/>
  <c r="K994" i="1"/>
  <c r="K993" i="1"/>
  <c r="J993" i="1"/>
  <c r="K992" i="1"/>
  <c r="K991" i="1"/>
  <c r="J991" i="1"/>
  <c r="K990" i="1"/>
  <c r="K989" i="1"/>
  <c r="J989" i="1"/>
  <c r="K987" i="1"/>
  <c r="J987" i="1"/>
  <c r="K984" i="1"/>
  <c r="J984" i="1"/>
  <c r="K979" i="1"/>
  <c r="J979" i="1"/>
  <c r="K977" i="1"/>
  <c r="J977" i="1"/>
  <c r="K973" i="1"/>
  <c r="J973" i="1"/>
  <c r="K972" i="1"/>
  <c r="K971" i="1"/>
  <c r="J971" i="1"/>
  <c r="K968" i="1"/>
  <c r="J968" i="1"/>
  <c r="K965" i="1"/>
  <c r="J965" i="1"/>
  <c r="K960" i="1"/>
  <c r="J960" i="1"/>
  <c r="K957" i="1"/>
  <c r="J957" i="1"/>
  <c r="K952" i="1"/>
  <c r="J952" i="1"/>
  <c r="K948" i="1"/>
  <c r="K947" i="1"/>
  <c r="K946" i="1"/>
  <c r="J945" i="1"/>
  <c r="K944" i="1"/>
  <c r="K943" i="1"/>
  <c r="J943" i="1"/>
  <c r="K942" i="1"/>
  <c r="K941" i="1"/>
  <c r="K936" i="1"/>
  <c r="K900" i="1"/>
  <c r="J941" i="1"/>
  <c r="K940" i="1"/>
  <c r="K939" i="1"/>
  <c r="K938" i="1"/>
  <c r="J937" i="1"/>
  <c r="K934" i="1"/>
  <c r="J934" i="1"/>
  <c r="K933" i="1"/>
  <c r="K932" i="1"/>
  <c r="K930" i="1"/>
  <c r="K931" i="1"/>
  <c r="J930" i="1"/>
  <c r="K929" i="1"/>
  <c r="K928" i="1"/>
  <c r="J927" i="1"/>
  <c r="J926" i="1"/>
  <c r="J921" i="1"/>
  <c r="K919" i="1"/>
  <c r="K917" i="1"/>
  <c r="J915" i="1"/>
  <c r="K909" i="1"/>
  <c r="K908" i="1"/>
  <c r="J907" i="1"/>
  <c r="K905" i="1"/>
  <c r="J905" i="1"/>
  <c r="K904" i="1"/>
  <c r="K903" i="1"/>
  <c r="J902" i="1"/>
  <c r="K899" i="1"/>
  <c r="K898" i="1"/>
  <c r="J898" i="1"/>
  <c r="J896" i="1"/>
  <c r="K894" i="1"/>
  <c r="J894" i="1"/>
  <c r="K893" i="1"/>
  <c r="K892" i="1"/>
  <c r="K891" i="1"/>
  <c r="K890" i="1"/>
  <c r="K889" i="1"/>
  <c r="K888" i="1"/>
  <c r="J887" i="1"/>
  <c r="J875" i="1"/>
  <c r="K871" i="1"/>
  <c r="J871" i="1"/>
  <c r="K868" i="1"/>
  <c r="J868" i="1"/>
  <c r="K865" i="1"/>
  <c r="K863" i="1"/>
  <c r="J863" i="1"/>
  <c r="K862" i="1"/>
  <c r="K861" i="1"/>
  <c r="J861" i="1"/>
  <c r="K860" i="1"/>
  <c r="K859" i="1"/>
  <c r="J859" i="1"/>
  <c r="J844" i="1"/>
  <c r="J837" i="1"/>
  <c r="K834" i="1"/>
  <c r="K835" i="1"/>
  <c r="J834" i="1"/>
  <c r="K833" i="1"/>
  <c r="K831" i="1"/>
  <c r="J830" i="1"/>
  <c r="K828" i="1"/>
  <c r="K825" i="1"/>
  <c r="K824" i="1"/>
  <c r="K822" i="1"/>
  <c r="K821" i="1"/>
  <c r="J816" i="1"/>
  <c r="J815" i="1"/>
  <c r="K813" i="1"/>
  <c r="K812" i="1"/>
  <c r="J812" i="1"/>
  <c r="K811" i="1"/>
  <c r="K810" i="1"/>
  <c r="K809" i="1"/>
  <c r="J808" i="1"/>
  <c r="K806" i="1"/>
  <c r="K805" i="1"/>
  <c r="K804" i="1"/>
  <c r="J805" i="1"/>
  <c r="J804" i="1"/>
  <c r="K799" i="1"/>
  <c r="J799" i="1"/>
  <c r="K796" i="1"/>
  <c r="J796" i="1"/>
  <c r="K795" i="1"/>
  <c r="K793" i="1"/>
  <c r="K792" i="1"/>
  <c r="J793" i="1"/>
  <c r="K790" i="1"/>
  <c r="K783" i="1"/>
  <c r="K781" i="1"/>
  <c r="K779" i="1"/>
  <c r="K780" i="1"/>
  <c r="J779" i="1"/>
  <c r="K778" i="1"/>
  <c r="K777" i="1"/>
  <c r="J777" i="1"/>
  <c r="K775" i="1"/>
  <c r="J775" i="1"/>
  <c r="J774" i="1"/>
  <c r="K773" i="1"/>
  <c r="K772" i="1"/>
  <c r="J772" i="1"/>
  <c r="J767" i="1"/>
  <c r="K769" i="1"/>
  <c r="J768" i="1"/>
  <c r="K766" i="1"/>
  <c r="J765" i="1"/>
  <c r="K764" i="1"/>
  <c r="K763" i="1"/>
  <c r="K762" i="1"/>
  <c r="J763" i="1"/>
  <c r="K760" i="1"/>
  <c r="K759" i="1"/>
  <c r="J758" i="1"/>
  <c r="J757" i="1"/>
  <c r="K756" i="1"/>
  <c r="K755" i="1"/>
  <c r="K754" i="1"/>
  <c r="K753" i="1"/>
  <c r="K752" i="1"/>
  <c r="K751" i="1"/>
  <c r="K750" i="1"/>
  <c r="K749" i="1"/>
  <c r="K748" i="1"/>
  <c r="K747" i="1"/>
  <c r="K746" i="1"/>
  <c r="K745" i="1"/>
  <c r="J746" i="1"/>
  <c r="J745" i="1"/>
  <c r="K744" i="1"/>
  <c r="K743" i="1"/>
  <c r="J742" i="1"/>
  <c r="J741" i="1"/>
  <c r="K740" i="1"/>
  <c r="K739" i="1"/>
  <c r="J739" i="1"/>
  <c r="K738" i="1"/>
  <c r="K737" i="1"/>
  <c r="K734" i="1"/>
  <c r="J737" i="1"/>
  <c r="K736" i="1"/>
  <c r="K735" i="1"/>
  <c r="J735" i="1"/>
  <c r="J734" i="1"/>
  <c r="K732" i="1"/>
  <c r="K728" i="1"/>
  <c r="K727" i="1"/>
  <c r="K731" i="1"/>
  <c r="K730" i="1"/>
  <c r="J728" i="1"/>
  <c r="J727" i="1"/>
  <c r="K726" i="1"/>
  <c r="K725" i="1"/>
  <c r="J724" i="1"/>
  <c r="J708" i="1"/>
  <c r="J682" i="1"/>
  <c r="K723" i="1"/>
  <c r="J721" i="1"/>
  <c r="J719" i="1"/>
  <c r="K718" i="1"/>
  <c r="K716" i="1"/>
  <c r="K708" i="1"/>
  <c r="K682" i="1"/>
  <c r="J716" i="1"/>
  <c r="K715" i="1"/>
  <c r="K714" i="1"/>
  <c r="K712" i="1"/>
  <c r="K711" i="1"/>
  <c r="J709" i="1"/>
  <c r="J693" i="1"/>
  <c r="K690" i="1"/>
  <c r="J690" i="1"/>
  <c r="K687" i="1"/>
  <c r="K686" i="1"/>
  <c r="K684" i="1"/>
  <c r="K683" i="1"/>
  <c r="K685" i="1"/>
  <c r="J684" i="1"/>
  <c r="J680" i="1"/>
  <c r="K679" i="1"/>
  <c r="K678" i="1"/>
  <c r="J678" i="1"/>
  <c r="K676" i="1"/>
  <c r="K675" i="1"/>
  <c r="K674" i="1"/>
  <c r="K672" i="1"/>
  <c r="J672" i="1"/>
  <c r="K671" i="1"/>
  <c r="K670" i="1"/>
  <c r="J669" i="1"/>
  <c r="K668" i="1"/>
  <c r="K667" i="1"/>
  <c r="J666" i="1"/>
  <c r="J658" i="1"/>
  <c r="K665" i="1"/>
  <c r="K664" i="1"/>
  <c r="K663" i="1"/>
  <c r="K662" i="1"/>
  <c r="K661" i="1"/>
  <c r="K660" i="1"/>
  <c r="J659" i="1"/>
  <c r="K654" i="1"/>
  <c r="K653" i="1"/>
  <c r="J653" i="1"/>
  <c r="K650" i="1"/>
  <c r="J650" i="1"/>
  <c r="K649" i="1"/>
  <c r="K646" i="1"/>
  <c r="K645" i="1"/>
  <c r="J642" i="1"/>
  <c r="J634" i="1"/>
  <c r="K641" i="1"/>
  <c r="K640" i="1"/>
  <c r="J640" i="1"/>
  <c r="K639" i="1"/>
  <c r="K638" i="1"/>
  <c r="J638" i="1"/>
  <c r="K637" i="1"/>
  <c r="K636" i="1"/>
  <c r="J635" i="1"/>
  <c r="K632" i="1"/>
  <c r="K631" i="1"/>
  <c r="K629" i="1"/>
  <c r="K627" i="1"/>
  <c r="K626" i="1"/>
  <c r="K625" i="1"/>
  <c r="K622" i="1"/>
  <c r="K621" i="1"/>
  <c r="J621" i="1"/>
  <c r="K620" i="1"/>
  <c r="K619" i="1"/>
  <c r="J619" i="1"/>
  <c r="J612" i="1"/>
  <c r="K610" i="1"/>
  <c r="J610" i="1"/>
  <c r="K609" i="1"/>
  <c r="K608" i="1"/>
  <c r="J608" i="1"/>
  <c r="K607" i="1"/>
  <c r="K606" i="1"/>
  <c r="K603" i="1"/>
  <c r="K602" i="1"/>
  <c r="J602" i="1"/>
  <c r="K600" i="1"/>
  <c r="J600" i="1"/>
  <c r="K599" i="1"/>
  <c r="K598" i="1"/>
  <c r="J597" i="1"/>
  <c r="K596" i="1"/>
  <c r="K594" i="1"/>
  <c r="J594" i="1"/>
  <c r="K593" i="1"/>
  <c r="K592" i="1"/>
  <c r="K591" i="1"/>
  <c r="K590" i="1"/>
  <c r="J589" i="1"/>
  <c r="K588" i="1"/>
  <c r="K584" i="1"/>
  <c r="K586" i="1"/>
  <c r="K585" i="1"/>
  <c r="K581" i="1"/>
  <c r="K580" i="1"/>
  <c r="J580" i="1"/>
  <c r="J565" i="1"/>
  <c r="K579" i="1"/>
  <c r="K578" i="1"/>
  <c r="J578" i="1"/>
  <c r="K577" i="1"/>
  <c r="K576" i="1"/>
  <c r="J576" i="1"/>
  <c r="K575" i="1"/>
  <c r="K574" i="1"/>
  <c r="J574" i="1"/>
  <c r="K573" i="1"/>
  <c r="K572" i="1"/>
  <c r="J572" i="1"/>
  <c r="K571" i="1"/>
  <c r="K570" i="1"/>
  <c r="J570" i="1"/>
  <c r="K569" i="1"/>
  <c r="K568" i="1"/>
  <c r="K567" i="1"/>
  <c r="J566" i="1"/>
  <c r="K562" i="1"/>
  <c r="K561" i="1"/>
  <c r="K560" i="1"/>
  <c r="K559" i="1"/>
  <c r="K558" i="1"/>
  <c r="J558" i="1"/>
  <c r="K557" i="1"/>
  <c r="K556" i="1"/>
  <c r="K555" i="1"/>
  <c r="K554" i="1"/>
  <c r="K553" i="1"/>
  <c r="K552" i="1"/>
  <c r="K551" i="1"/>
  <c r="K550" i="1"/>
  <c r="K549" i="1"/>
  <c r="K548" i="1"/>
  <c r="K547" i="1"/>
  <c r="K546" i="1"/>
  <c r="K545" i="1"/>
  <c r="K544" i="1"/>
  <c r="K543" i="1"/>
  <c r="K542" i="1"/>
  <c r="K539" i="1"/>
  <c r="K538" i="1"/>
  <c r="K533" i="1"/>
  <c r="K532" i="1"/>
  <c r="K531" i="1"/>
  <c r="K528" i="1"/>
  <c r="K527" i="1"/>
  <c r="K522" i="1"/>
  <c r="K521" i="1"/>
  <c r="J522" i="1"/>
  <c r="K519" i="1"/>
  <c r="K515" i="1"/>
  <c r="J519" i="1"/>
  <c r="K516" i="1"/>
  <c r="J516" i="1"/>
  <c r="K514" i="1"/>
  <c r="K513" i="1"/>
  <c r="J513" i="1"/>
  <c r="K512" i="1"/>
  <c r="K511" i="1"/>
  <c r="K504" i="1"/>
  <c r="K510" i="1"/>
  <c r="K509" i="1"/>
  <c r="K508" i="1"/>
  <c r="K503" i="1"/>
  <c r="K502" i="1"/>
  <c r="K501" i="1"/>
  <c r="K500" i="1"/>
  <c r="K497" i="1"/>
  <c r="K499" i="1"/>
  <c r="J497" i="1"/>
  <c r="K496" i="1"/>
  <c r="K495" i="1"/>
  <c r="K494" i="1"/>
  <c r="K493" i="1"/>
  <c r="K492" i="1"/>
  <c r="K491" i="1"/>
  <c r="K490" i="1"/>
  <c r="K489" i="1"/>
  <c r="K488" i="1"/>
  <c r="K487" i="1"/>
  <c r="K486" i="1"/>
  <c r="K485" i="1"/>
  <c r="K484" i="1"/>
  <c r="K483" i="1"/>
  <c r="J481" i="1"/>
  <c r="K479" i="1"/>
  <c r="K478" i="1"/>
  <c r="J478" i="1"/>
  <c r="K472" i="1"/>
  <c r="K471" i="1"/>
  <c r="K468" i="1"/>
  <c r="J467" i="1"/>
  <c r="K466" i="1"/>
  <c r="K465" i="1"/>
  <c r="K464" i="1"/>
  <c r="K463" i="1"/>
  <c r="K462" i="1"/>
  <c r="K461" i="1"/>
  <c r="K460" i="1"/>
  <c r="K459" i="1"/>
  <c r="J458" i="1"/>
  <c r="K456" i="1"/>
  <c r="K455" i="1"/>
  <c r="J455" i="1"/>
  <c r="K454" i="1"/>
  <c r="K449" i="1"/>
  <c r="J449" i="1"/>
  <c r="K448" i="1"/>
  <c r="K447" i="1"/>
  <c r="K446" i="1"/>
  <c r="K445" i="1"/>
  <c r="K444" i="1"/>
  <c r="K443" i="1"/>
  <c r="K442" i="1"/>
  <c r="K441" i="1"/>
  <c r="K440" i="1"/>
  <c r="K439" i="1"/>
  <c r="K438" i="1"/>
  <c r="K437" i="1"/>
  <c r="K436" i="1"/>
  <c r="K435" i="1"/>
  <c r="K434" i="1"/>
  <c r="K433" i="1"/>
  <c r="K432" i="1"/>
  <c r="K431" i="1"/>
  <c r="K430" i="1"/>
  <c r="K429" i="1"/>
  <c r="K428" i="1"/>
  <c r="K427" i="1"/>
  <c r="K426" i="1"/>
  <c r="K425" i="1"/>
  <c r="K424" i="1"/>
  <c r="K423" i="1"/>
  <c r="K422" i="1"/>
  <c r="K421" i="1"/>
  <c r="K420" i="1"/>
  <c r="K419" i="1"/>
  <c r="K418" i="1"/>
  <c r="K417" i="1"/>
  <c r="J416" i="1"/>
  <c r="K415" i="1"/>
  <c r="K414" i="1"/>
  <c r="K413" i="1"/>
  <c r="K412" i="1"/>
  <c r="K411" i="1"/>
  <c r="K410" i="1"/>
  <c r="K409" i="1"/>
  <c r="K408" i="1"/>
  <c r="K407" i="1"/>
  <c r="K406" i="1"/>
  <c r="K404" i="1"/>
  <c r="J404" i="1"/>
  <c r="J403" i="1"/>
  <c r="K401" i="1"/>
  <c r="K400" i="1"/>
  <c r="J400" i="1"/>
  <c r="K399" i="1"/>
  <c r="K398" i="1"/>
  <c r="J398" i="1"/>
  <c r="K397" i="1"/>
  <c r="K396" i="1"/>
  <c r="K395" i="1"/>
  <c r="K394" i="1"/>
  <c r="J393" i="1"/>
  <c r="J392" i="1"/>
  <c r="K388" i="1"/>
  <c r="K387" i="1"/>
  <c r="J387" i="1"/>
  <c r="K386" i="1"/>
  <c r="K385" i="1"/>
  <c r="J385" i="1"/>
  <c r="K384" i="1"/>
  <c r="K383" i="1"/>
  <c r="K381" i="1"/>
  <c r="J381" i="1"/>
  <c r="K380" i="1"/>
  <c r="K379" i="1"/>
  <c r="J378" i="1"/>
  <c r="J373" i="1"/>
  <c r="K377" i="1"/>
  <c r="K376" i="1"/>
  <c r="K375" i="1"/>
  <c r="K374" i="1"/>
  <c r="J374" i="1"/>
  <c r="K367" i="1"/>
  <c r="J367" i="1"/>
  <c r="K366" i="1"/>
  <c r="K365" i="1"/>
  <c r="J365" i="1"/>
  <c r="K364" i="1"/>
  <c r="K363" i="1"/>
  <c r="K362" i="1"/>
  <c r="K361" i="1"/>
  <c r="K360" i="1"/>
  <c r="K359" i="1"/>
  <c r="K358" i="1"/>
  <c r="K357" i="1"/>
  <c r="K356" i="1"/>
  <c r="K355" i="1"/>
  <c r="K354" i="1"/>
  <c r="K353" i="1"/>
  <c r="K352" i="1"/>
  <c r="K351" i="1"/>
  <c r="K350" i="1"/>
  <c r="K349" i="1"/>
  <c r="K348" i="1"/>
  <c r="K347" i="1"/>
  <c r="K346" i="1"/>
  <c r="K345" i="1"/>
  <c r="J346" i="1"/>
  <c r="K344" i="1"/>
  <c r="K343" i="1"/>
  <c r="J343" i="1"/>
  <c r="K342" i="1"/>
  <c r="K341" i="1"/>
  <c r="J341" i="1"/>
  <c r="K340" i="1"/>
  <c r="K337" i="1"/>
  <c r="J337" i="1"/>
  <c r="K336" i="1"/>
  <c r="K335" i="1"/>
  <c r="J335" i="1"/>
  <c r="K333" i="1"/>
  <c r="K332" i="1"/>
  <c r="K331" i="1"/>
  <c r="J332" i="1"/>
  <c r="K330" i="1"/>
  <c r="K327" i="1"/>
  <c r="J327" i="1"/>
  <c r="K323" i="1"/>
  <c r="K321" i="1"/>
  <c r="K320" i="1"/>
  <c r="K316" i="1"/>
  <c r="J316" i="1"/>
  <c r="K315" i="1"/>
  <c r="K314" i="1"/>
  <c r="J314" i="1"/>
  <c r="K312" i="1"/>
  <c r="J311" i="1"/>
  <c r="J310" i="1"/>
  <c r="K305" i="1"/>
  <c r="K304" i="1"/>
  <c r="K303" i="1"/>
  <c r="J302" i="1"/>
  <c r="K301" i="1"/>
  <c r="K297" i="1"/>
  <c r="J297" i="1"/>
  <c r="J292" i="1"/>
  <c r="K296" i="1"/>
  <c r="K295" i="1"/>
  <c r="J295" i="1"/>
  <c r="K294" i="1"/>
  <c r="K293" i="1"/>
  <c r="J293" i="1"/>
  <c r="K291" i="1"/>
  <c r="K289" i="1"/>
  <c r="J289" i="1"/>
  <c r="K284" i="1"/>
  <c r="K283" i="1"/>
  <c r="K281" i="1"/>
  <c r="K279" i="1"/>
  <c r="K278" i="1"/>
  <c r="K277" i="1"/>
  <c r="K276" i="1"/>
  <c r="J274" i="1"/>
  <c r="K273" i="1"/>
  <c r="K272" i="1"/>
  <c r="J272" i="1"/>
  <c r="K271" i="1"/>
  <c r="K270" i="1"/>
  <c r="J270" i="1"/>
  <c r="K265" i="1"/>
  <c r="K264" i="1"/>
  <c r="K261" i="1"/>
  <c r="J261" i="1"/>
  <c r="K260" i="1"/>
  <c r="K258" i="1"/>
  <c r="K257" i="1"/>
  <c r="J257" i="1"/>
  <c r="K256" i="1"/>
  <c r="K255" i="1"/>
  <c r="K253" i="1"/>
  <c r="J253" i="1"/>
  <c r="K252" i="1"/>
  <c r="K250" i="1"/>
  <c r="J250" i="1"/>
  <c r="J247" i="1"/>
  <c r="K245" i="1"/>
  <c r="K244" i="1"/>
  <c r="J241" i="1"/>
  <c r="K240" i="1"/>
  <c r="K239" i="1"/>
  <c r="J239" i="1"/>
  <c r="K235" i="1"/>
  <c r="J235" i="1"/>
  <c r="K234" i="1"/>
  <c r="K233" i="1"/>
  <c r="K232" i="1"/>
  <c r="J233" i="1"/>
  <c r="J232" i="1"/>
  <c r="K228" i="1"/>
  <c r="J228" i="1"/>
  <c r="K227" i="1"/>
  <c r="K226" i="1"/>
  <c r="K225" i="1"/>
  <c r="J223" i="1"/>
  <c r="J222" i="1"/>
  <c r="K219" i="1"/>
  <c r="K218" i="1"/>
  <c r="K217" i="1"/>
  <c r="K216" i="1"/>
  <c r="K215" i="1"/>
  <c r="J214" i="1"/>
  <c r="K212" i="1"/>
  <c r="K211" i="1"/>
  <c r="K210" i="1"/>
  <c r="J209" i="1"/>
  <c r="K208" i="1"/>
  <c r="K207" i="1"/>
  <c r="K206" i="1"/>
  <c r="K204" i="1"/>
  <c r="J204" i="1"/>
  <c r="K203" i="1"/>
  <c r="K201" i="1"/>
  <c r="J201" i="1"/>
  <c r="K200" i="1"/>
  <c r="K199" i="1"/>
  <c r="K196" i="1"/>
  <c r="K195" i="1"/>
  <c r="K194" i="1"/>
  <c r="K192" i="1"/>
  <c r="J192" i="1"/>
  <c r="K191" i="1"/>
  <c r="K188" i="1"/>
  <c r="K190" i="1"/>
  <c r="K189" i="1"/>
  <c r="J188" i="1"/>
  <c r="K185" i="1"/>
  <c r="K182" i="1"/>
  <c r="K184" i="1"/>
  <c r="J182" i="1"/>
  <c r="K181" i="1"/>
  <c r="K180" i="1"/>
  <c r="K179" i="1"/>
  <c r="J180" i="1"/>
  <c r="J174" i="1"/>
  <c r="K173" i="1"/>
  <c r="K168" i="1"/>
  <c r="K172" i="1"/>
  <c r="K171" i="1"/>
  <c r="K170" i="1"/>
  <c r="J168" i="1"/>
  <c r="K167" i="1"/>
  <c r="K166" i="1"/>
  <c r="J166" i="1"/>
  <c r="K160" i="1"/>
  <c r="J160" i="1"/>
  <c r="K158" i="1"/>
  <c r="K156" i="1"/>
  <c r="K155" i="1"/>
  <c r="K154" i="1"/>
  <c r="K153" i="1"/>
  <c r="K152" i="1"/>
  <c r="K151" i="1"/>
  <c r="K150" i="1"/>
  <c r="K149" i="1"/>
  <c r="K148" i="1"/>
  <c r="K147" i="1"/>
  <c r="J147" i="1"/>
  <c r="J146" i="1"/>
  <c r="K143" i="1"/>
  <c r="K142" i="1"/>
  <c r="K141" i="1"/>
  <c r="J139" i="1"/>
  <c r="K133" i="1"/>
  <c r="J133" i="1"/>
  <c r="K130" i="1"/>
  <c r="K128" i="1"/>
  <c r="J128" i="1"/>
  <c r="K127" i="1"/>
  <c r="K123" i="1"/>
  <c r="J123" i="1"/>
  <c r="K122" i="1"/>
  <c r="K120" i="1"/>
  <c r="K119" i="1"/>
  <c r="K118" i="1"/>
  <c r="K117" i="1"/>
  <c r="K113" i="1"/>
  <c r="K112" i="1"/>
  <c r="K116" i="1"/>
  <c r="K115" i="1"/>
  <c r="K114" i="1"/>
  <c r="K105" i="1"/>
  <c r="K100" i="1"/>
  <c r="K103" i="1"/>
  <c r="J100" i="1"/>
  <c r="J94" i="1"/>
  <c r="K99" i="1"/>
  <c r="K97" i="1"/>
  <c r="K98" i="1"/>
  <c r="J97" i="1"/>
  <c r="K96" i="1"/>
  <c r="K95" i="1"/>
  <c r="K91" i="1"/>
  <c r="K90" i="1"/>
  <c r="K89" i="1"/>
  <c r="J90" i="1"/>
  <c r="J89" i="1"/>
  <c r="K87" i="1"/>
  <c r="K86" i="1"/>
  <c r="J86" i="1"/>
  <c r="J81" i="1"/>
  <c r="K85" i="1"/>
  <c r="K84" i="1"/>
  <c r="K82" i="1"/>
  <c r="K81" i="1"/>
  <c r="K83" i="1"/>
  <c r="J82" i="1"/>
  <c r="K75" i="1"/>
  <c r="K74" i="1"/>
  <c r="K73" i="1"/>
  <c r="J73" i="1"/>
  <c r="K72" i="1"/>
  <c r="K69" i="1"/>
  <c r="K68" i="1"/>
  <c r="K71" i="1"/>
  <c r="K70" i="1"/>
  <c r="J69" i="1"/>
  <c r="J68" i="1"/>
  <c r="J64" i="1"/>
  <c r="K63" i="1"/>
  <c r="K62" i="1"/>
  <c r="K61" i="1"/>
  <c r="K60" i="1"/>
  <c r="J61" i="1"/>
  <c r="J60" i="1"/>
  <c r="K47" i="1"/>
  <c r="K46" i="1"/>
  <c r="J46" i="1"/>
  <c r="K45" i="1"/>
  <c r="K44" i="1"/>
  <c r="J44" i="1"/>
  <c r="K43" i="1"/>
  <c r="K42" i="1"/>
  <c r="J42" i="1"/>
  <c r="K38" i="1"/>
  <c r="K37" i="1"/>
  <c r="K36" i="1"/>
  <c r="K35" i="1"/>
  <c r="K34" i="1"/>
  <c r="K33" i="1"/>
  <c r="K32" i="1"/>
  <c r="J31" i="1"/>
  <c r="J30" i="1"/>
  <c r="K24" i="1"/>
  <c r="K23" i="1"/>
  <c r="J24" i="1"/>
  <c r="J23" i="1"/>
  <c r="K19" i="1"/>
  <c r="K18" i="1"/>
  <c r="K17" i="1"/>
  <c r="J16" i="1"/>
  <c r="K15" i="1"/>
  <c r="K14" i="1"/>
  <c r="J13" i="1"/>
  <c r="J12" i="1"/>
  <c r="H15" i="1"/>
  <c r="H14" i="1"/>
  <c r="H19" i="1"/>
  <c r="H18" i="1"/>
  <c r="H16" i="1"/>
  <c r="H17" i="1"/>
  <c r="H38" i="1"/>
  <c r="H37" i="1"/>
  <c r="H36" i="1"/>
  <c r="H35" i="1"/>
  <c r="H34" i="1"/>
  <c r="H33" i="1"/>
  <c r="H32" i="1"/>
  <c r="H41" i="1"/>
  <c r="H43" i="1"/>
  <c r="H42" i="1"/>
  <c r="H45" i="1"/>
  <c r="H44" i="1"/>
  <c r="H47" i="1"/>
  <c r="H46" i="1"/>
  <c r="H63" i="1"/>
  <c r="H62" i="1"/>
  <c r="H61" i="1"/>
  <c r="H65" i="1"/>
  <c r="H64" i="1"/>
  <c r="H72" i="1"/>
  <c r="H71" i="1"/>
  <c r="H70" i="1"/>
  <c r="H69" i="1"/>
  <c r="H68" i="1"/>
  <c r="H75" i="1"/>
  <c r="H74" i="1"/>
  <c r="H85" i="1"/>
  <c r="H84" i="1"/>
  <c r="H83" i="1"/>
  <c r="H87" i="1"/>
  <c r="H86" i="1"/>
  <c r="H91" i="1"/>
  <c r="H90" i="1"/>
  <c r="H89" i="1"/>
  <c r="H96" i="1"/>
  <c r="H95" i="1"/>
  <c r="H99" i="1"/>
  <c r="H98" i="1"/>
  <c r="H97" i="1"/>
  <c r="H105" i="1"/>
  <c r="H100" i="1"/>
  <c r="H104" i="1"/>
  <c r="H103" i="1"/>
  <c r="H94" i="1"/>
  <c r="H122" i="1"/>
  <c r="H121" i="1"/>
  <c r="H120" i="1"/>
  <c r="H119" i="1"/>
  <c r="H118" i="1"/>
  <c r="H117" i="1"/>
  <c r="H115" i="1"/>
  <c r="H114" i="1"/>
  <c r="H113" i="1"/>
  <c r="H127" i="1"/>
  <c r="H123" i="1"/>
  <c r="H130" i="1"/>
  <c r="H128" i="1"/>
  <c r="H143" i="1"/>
  <c r="H142" i="1"/>
  <c r="H141" i="1"/>
  <c r="H159" i="1"/>
  <c r="H158" i="1"/>
  <c r="H157" i="1"/>
  <c r="H156" i="1"/>
  <c r="H155" i="1"/>
  <c r="H154" i="1"/>
  <c r="H153" i="1"/>
  <c r="H152" i="1"/>
  <c r="H151" i="1"/>
  <c r="H150" i="1"/>
  <c r="H149" i="1"/>
  <c r="H148" i="1"/>
  <c r="H167" i="1"/>
  <c r="H166" i="1"/>
  <c r="H173" i="1"/>
  <c r="H172" i="1"/>
  <c r="H171" i="1"/>
  <c r="H170" i="1"/>
  <c r="H168" i="1"/>
  <c r="H181" i="1"/>
  <c r="H180" i="1"/>
  <c r="H179" i="1"/>
  <c r="H185" i="1"/>
  <c r="H184" i="1"/>
  <c r="H182" i="1"/>
  <c r="H191" i="1"/>
  <c r="H190" i="1"/>
  <c r="H188" i="1"/>
  <c r="H189" i="1"/>
  <c r="H196" i="1"/>
  <c r="H195" i="1"/>
  <c r="H194" i="1"/>
  <c r="H200" i="1"/>
  <c r="H199" i="1"/>
  <c r="H203" i="1"/>
  <c r="H201" i="1"/>
  <c r="H208" i="1"/>
  <c r="H207" i="1"/>
  <c r="H206" i="1"/>
  <c r="H212" i="1"/>
  <c r="H209" i="1"/>
  <c r="H211" i="1"/>
  <c r="H210" i="1"/>
  <c r="H219" i="1"/>
  <c r="H218" i="1"/>
  <c r="H217" i="1"/>
  <c r="H216" i="1"/>
  <c r="H215" i="1"/>
  <c r="H214" i="1"/>
  <c r="H227" i="1"/>
  <c r="H226" i="1"/>
  <c r="H225" i="1"/>
  <c r="H234" i="1"/>
  <c r="H233" i="1"/>
  <c r="H232" i="1"/>
  <c r="H240" i="1"/>
  <c r="H239" i="1"/>
  <c r="H246" i="1"/>
  <c r="H244" i="1"/>
  <c r="H248" i="1"/>
  <c r="H247" i="1"/>
  <c r="H252" i="1"/>
  <c r="H250" i="1"/>
  <c r="H256" i="1"/>
  <c r="H253" i="1"/>
  <c r="H249" i="1"/>
  <c r="H255" i="1"/>
  <c r="H258" i="1"/>
  <c r="H260" i="1"/>
  <c r="H265" i="1"/>
  <c r="H264" i="1"/>
  <c r="H271" i="1"/>
  <c r="H270" i="1"/>
  <c r="H273" i="1"/>
  <c r="H272" i="1"/>
  <c r="H277" i="1"/>
  <c r="H276" i="1"/>
  <c r="H286" i="1"/>
  <c r="H284" i="1"/>
  <c r="H283" i="1"/>
  <c r="H282" i="1"/>
  <c r="H281" i="1"/>
  <c r="H279" i="1"/>
  <c r="H291" i="1"/>
  <c r="H289" i="1"/>
  <c r="H294" i="1"/>
  <c r="H293" i="1"/>
  <c r="H296" i="1"/>
  <c r="H295" i="1"/>
  <c r="H301" i="1"/>
  <c r="H297" i="1"/>
  <c r="H305" i="1"/>
  <c r="H304" i="1"/>
  <c r="H303" i="1"/>
  <c r="H312" i="1"/>
  <c r="H315" i="1"/>
  <c r="H314" i="1"/>
  <c r="H320" i="1"/>
  <c r="H316" i="1"/>
  <c r="H313" i="1"/>
  <c r="H323" i="1"/>
  <c r="H330" i="1"/>
  <c r="H327" i="1"/>
  <c r="H333" i="1"/>
  <c r="H332" i="1"/>
  <c r="H336" i="1"/>
  <c r="H335" i="1"/>
  <c r="H340" i="1"/>
  <c r="H337" i="1"/>
  <c r="H342" i="1"/>
  <c r="H341" i="1"/>
  <c r="H344" i="1"/>
  <c r="H343" i="1"/>
  <c r="H364" i="1"/>
  <c r="H363" i="1"/>
  <c r="H362" i="1"/>
  <c r="H361" i="1"/>
  <c r="H360" i="1"/>
  <c r="H359" i="1"/>
  <c r="H358" i="1"/>
  <c r="H357" i="1"/>
  <c r="H356" i="1"/>
  <c r="H355" i="1"/>
  <c r="H354" i="1"/>
  <c r="H353" i="1"/>
  <c r="H352" i="1"/>
  <c r="H351" i="1"/>
  <c r="H350" i="1"/>
  <c r="H346" i="1"/>
  <c r="H349" i="1"/>
  <c r="H348" i="1"/>
  <c r="H347" i="1"/>
  <c r="H366" i="1"/>
  <c r="H377" i="1"/>
  <c r="H376" i="1"/>
  <c r="H375" i="1"/>
  <c r="H380" i="1"/>
  <c r="H379" i="1"/>
  <c r="H384" i="1"/>
  <c r="H381" i="1"/>
  <c r="H383" i="1"/>
  <c r="H386" i="1"/>
  <c r="H385" i="1"/>
  <c r="H388" i="1"/>
  <c r="H396" i="1"/>
  <c r="H395" i="1"/>
  <c r="H394" i="1"/>
  <c r="H397" i="1"/>
  <c r="H399" i="1"/>
  <c r="H398" i="1"/>
  <c r="H401" i="1"/>
  <c r="H400" i="1"/>
  <c r="H415" i="1"/>
  <c r="H414" i="1"/>
  <c r="H413" i="1"/>
  <c r="H412" i="1"/>
  <c r="H411" i="1"/>
  <c r="H410" i="1"/>
  <c r="H409" i="1"/>
  <c r="H408" i="1"/>
  <c r="H407" i="1"/>
  <c r="H406" i="1"/>
  <c r="H404"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16" i="1"/>
  <c r="H403" i="1"/>
  <c r="H421" i="1"/>
  <c r="H420" i="1"/>
  <c r="H419" i="1"/>
  <c r="H418" i="1"/>
  <c r="H417" i="1"/>
  <c r="H454" i="1"/>
  <c r="H449" i="1"/>
  <c r="H456" i="1"/>
  <c r="H455" i="1"/>
  <c r="H466" i="1"/>
  <c r="H465" i="1"/>
  <c r="H464" i="1"/>
  <c r="H463" i="1"/>
  <c r="H462" i="1"/>
  <c r="H461" i="1"/>
  <c r="H460" i="1"/>
  <c r="H459" i="1"/>
  <c r="H472" i="1"/>
  <c r="H471" i="1"/>
  <c r="H470" i="1"/>
  <c r="H469" i="1"/>
  <c r="H468" i="1"/>
  <c r="H467" i="1"/>
  <c r="H479" i="1"/>
  <c r="H478" i="1"/>
  <c r="H496" i="1"/>
  <c r="H495" i="1"/>
  <c r="H494" i="1"/>
  <c r="H493" i="1"/>
  <c r="H492" i="1"/>
  <c r="H491" i="1"/>
  <c r="H490" i="1"/>
  <c r="H481" i="1"/>
  <c r="H489" i="1"/>
  <c r="H488" i="1"/>
  <c r="H487" i="1"/>
  <c r="H486" i="1"/>
  <c r="H485" i="1"/>
  <c r="H484" i="1"/>
  <c r="H483" i="1"/>
  <c r="H503" i="1"/>
  <c r="H502" i="1"/>
  <c r="H501" i="1"/>
  <c r="H500" i="1"/>
  <c r="H499" i="1"/>
  <c r="H497" i="1"/>
  <c r="H480" i="1"/>
  <c r="H512" i="1"/>
  <c r="H511" i="1"/>
  <c r="H510" i="1"/>
  <c r="H509" i="1"/>
  <c r="H508" i="1"/>
  <c r="H514" i="1"/>
  <c r="H513"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2" i="1"/>
  <c r="H564" i="1"/>
  <c r="H563" i="1"/>
  <c r="H562" i="1"/>
  <c r="H561" i="1"/>
  <c r="H558" i="1"/>
  <c r="H560" i="1"/>
  <c r="H559" i="1"/>
  <c r="H569" i="1"/>
  <c r="H568" i="1"/>
  <c r="H567" i="1"/>
  <c r="H571" i="1"/>
  <c r="H573" i="1"/>
  <c r="H572" i="1"/>
  <c r="H575" i="1"/>
  <c r="H574" i="1"/>
  <c r="H577" i="1"/>
  <c r="H576" i="1"/>
  <c r="H579" i="1"/>
  <c r="H578" i="1"/>
  <c r="H581" i="1"/>
  <c r="H580" i="1"/>
  <c r="H588" i="1"/>
  <c r="H587" i="1"/>
  <c r="H586" i="1"/>
  <c r="H585" i="1"/>
  <c r="H584" i="1"/>
  <c r="H593" i="1"/>
  <c r="H592" i="1"/>
  <c r="H591" i="1"/>
  <c r="H590" i="1"/>
  <c r="H589" i="1"/>
  <c r="H583" i="1"/>
  <c r="H596" i="1"/>
  <c r="H599" i="1"/>
  <c r="H598" i="1"/>
  <c r="H597" i="1"/>
  <c r="H603" i="1"/>
  <c r="H602" i="1"/>
  <c r="H607" i="1"/>
  <c r="H606" i="1"/>
  <c r="H609" i="1"/>
  <c r="H608" i="1"/>
  <c r="H613" i="1"/>
  <c r="H612" i="1"/>
  <c r="H618" i="1"/>
  <c r="H617" i="1"/>
  <c r="H620" i="1"/>
  <c r="H619" i="1"/>
  <c r="H622" i="1"/>
  <c r="H621" i="1"/>
  <c r="H616" i="1"/>
  <c r="H632" i="1"/>
  <c r="H631" i="1"/>
  <c r="H629" i="1"/>
  <c r="H623" i="1"/>
  <c r="H627" i="1"/>
  <c r="H626" i="1"/>
  <c r="H625" i="1"/>
  <c r="H637" i="1"/>
  <c r="H636" i="1"/>
  <c r="H639" i="1"/>
  <c r="H638" i="1"/>
  <c r="H641" i="1"/>
  <c r="H640" i="1"/>
  <c r="H646" i="1"/>
  <c r="H645" i="1"/>
  <c r="H649" i="1"/>
  <c r="H647" i="1"/>
  <c r="H654" i="1"/>
  <c r="H653" i="1"/>
  <c r="H665" i="1"/>
  <c r="H664" i="1"/>
  <c r="H663" i="1"/>
  <c r="H662" i="1"/>
  <c r="H661" i="1"/>
  <c r="H660" i="1"/>
  <c r="H668" i="1"/>
  <c r="H667" i="1"/>
  <c r="H666" i="1"/>
  <c r="H671" i="1"/>
  <c r="H670" i="1"/>
  <c r="H676" i="1"/>
  <c r="H675" i="1"/>
  <c r="H672" i="1"/>
  <c r="H674" i="1"/>
  <c r="H679" i="1"/>
  <c r="H678" i="1"/>
  <c r="H681" i="1"/>
  <c r="H680" i="1"/>
  <c r="H687" i="1"/>
  <c r="H686" i="1"/>
  <c r="H685" i="1"/>
  <c r="H684" i="1"/>
  <c r="H700" i="1"/>
  <c r="H699" i="1"/>
  <c r="H715" i="1"/>
  <c r="H714" i="1"/>
  <c r="H709" i="1"/>
  <c r="H713" i="1"/>
  <c r="H712" i="1"/>
  <c r="H711" i="1"/>
  <c r="H718" i="1"/>
  <c r="H716" i="1"/>
  <c r="H722" i="1"/>
  <c r="H726" i="1"/>
  <c r="H725" i="1"/>
  <c r="H724" i="1"/>
  <c r="H732" i="1"/>
  <c r="H731" i="1"/>
  <c r="H730" i="1"/>
  <c r="H736" i="1"/>
  <c r="H735" i="1"/>
  <c r="H738" i="1"/>
  <c r="H737" i="1"/>
  <c r="H740" i="1"/>
  <c r="H739" i="1"/>
  <c r="H744" i="1"/>
  <c r="H743" i="1"/>
  <c r="H742" i="1"/>
  <c r="H741" i="1"/>
  <c r="H756" i="1"/>
  <c r="H754" i="1"/>
  <c r="H753" i="1"/>
  <c r="H752" i="1"/>
  <c r="H751" i="1"/>
  <c r="H750" i="1"/>
  <c r="H749" i="1"/>
  <c r="H748" i="1"/>
  <c r="H747" i="1"/>
  <c r="H760" i="1"/>
  <c r="H759" i="1"/>
  <c r="H766" i="1"/>
  <c r="H764" i="1"/>
  <c r="H763" i="1"/>
  <c r="H762" i="1"/>
  <c r="H769" i="1"/>
  <c r="H768" i="1"/>
  <c r="H773" i="1"/>
  <c r="H772" i="1"/>
  <c r="H778" i="1"/>
  <c r="H777" i="1"/>
  <c r="H781" i="1"/>
  <c r="H780" i="1"/>
  <c r="H779" i="1"/>
  <c r="H783" i="1"/>
  <c r="H791" i="1"/>
  <c r="H790" i="1"/>
  <c r="H788" i="1"/>
  <c r="H782" i="1"/>
  <c r="H795" i="1"/>
  <c r="H793" i="1"/>
  <c r="H792" i="1"/>
  <c r="H806" i="1"/>
  <c r="H805" i="1"/>
  <c r="H804" i="1"/>
  <c r="H811" i="1"/>
  <c r="H810" i="1"/>
  <c r="H809" i="1"/>
  <c r="H813" i="1"/>
  <c r="H812" i="1"/>
  <c r="H817" i="1"/>
  <c r="H818" i="1"/>
  <c r="H821" i="1"/>
  <c r="H822" i="1"/>
  <c r="H825" i="1"/>
  <c r="H824" i="1"/>
  <c r="H828" i="1"/>
  <c r="H831" i="1"/>
  <c r="H833" i="1"/>
  <c r="H836" i="1"/>
  <c r="H834" i="1"/>
  <c r="H846" i="1"/>
  <c r="H844" i="1"/>
  <c r="H860" i="1"/>
  <c r="H859" i="1"/>
  <c r="H862" i="1"/>
  <c r="H861" i="1"/>
  <c r="H865" i="1"/>
  <c r="H863" i="1"/>
  <c r="H870" i="1"/>
  <c r="H868" i="1"/>
  <c r="H876" i="1"/>
  <c r="H875" i="1"/>
  <c r="H878" i="1"/>
  <c r="H877" i="1"/>
  <c r="H893" i="1"/>
  <c r="H892" i="1"/>
  <c r="H891" i="1"/>
  <c r="H890" i="1"/>
  <c r="H889" i="1"/>
  <c r="H888" i="1"/>
  <c r="H887" i="1"/>
  <c r="H899" i="1"/>
  <c r="H898" i="1"/>
  <c r="H904" i="1"/>
  <c r="H903" i="1"/>
  <c r="H910" i="1"/>
  <c r="H909" i="1"/>
  <c r="H908" i="1"/>
  <c r="H907" i="1"/>
  <c r="H919" i="1"/>
  <c r="H918" i="1"/>
  <c r="H917" i="1"/>
  <c r="H915" i="1"/>
  <c r="H916" i="1"/>
  <c r="H923" i="1"/>
  <c r="H929" i="1"/>
  <c r="H928" i="1"/>
  <c r="H927" i="1"/>
  <c r="H933" i="1"/>
  <c r="H932" i="1"/>
  <c r="H931" i="1"/>
  <c r="H940" i="1"/>
  <c r="H939" i="1"/>
  <c r="H937" i="1"/>
  <c r="H936" i="1"/>
  <c r="H938" i="1"/>
  <c r="H942" i="1"/>
  <c r="H941" i="1"/>
  <c r="H944" i="1"/>
  <c r="H943" i="1"/>
  <c r="H948" i="1"/>
  <c r="H947" i="1"/>
  <c r="H945" i="1"/>
  <c r="H946" i="1"/>
  <c r="H972" i="1"/>
  <c r="H971" i="1"/>
  <c r="H990" i="1"/>
  <c r="H989" i="1"/>
  <c r="H992" i="1"/>
  <c r="H991" i="1"/>
  <c r="H994" i="1"/>
  <c r="H993" i="1"/>
  <c r="H1018" i="1"/>
  <c r="H1017" i="1"/>
  <c r="H1020" i="1"/>
  <c r="H1019" i="1"/>
  <c r="H1023" i="1"/>
  <c r="H1022" i="1"/>
  <c r="H1026" i="1"/>
  <c r="H1032" i="1"/>
  <c r="H1031" i="1"/>
  <c r="H1030" i="1"/>
  <c r="H1029" i="1"/>
  <c r="H1028" i="1"/>
  <c r="H1027" i="1"/>
  <c r="H1034" i="1"/>
  <c r="H1033" i="1"/>
  <c r="H1036" i="1"/>
  <c r="H1035" i="1"/>
  <c r="H1040" i="1"/>
  <c r="H1039" i="1"/>
  <c r="H1053" i="1"/>
  <c r="H1052" i="1"/>
  <c r="H1051" i="1"/>
  <c r="H1050" i="1"/>
  <c r="H1042" i="1"/>
  <c r="H1049" i="1"/>
  <c r="H1048" i="1"/>
  <c r="H1047" i="1"/>
  <c r="H1055" i="1"/>
  <c r="H1054" i="1"/>
  <c r="H1061" i="1"/>
  <c r="H1060" i="1"/>
  <c r="H1057" i="1"/>
  <c r="H1059" i="1"/>
  <c r="H1087" i="1"/>
  <c r="H1086" i="1"/>
  <c r="H1105" i="1"/>
  <c r="H1104" i="1"/>
  <c r="H1116" i="1"/>
  <c r="H1115" i="1"/>
  <c r="H1121" i="1"/>
  <c r="H1120" i="1"/>
  <c r="H1125" i="1"/>
  <c r="H1123" i="1"/>
  <c r="H1129" i="1"/>
  <c r="H1127" i="1"/>
  <c r="H1135" i="1"/>
  <c r="H1134" i="1"/>
  <c r="H1133" i="1"/>
  <c r="H1132" i="1"/>
  <c r="H1140" i="1"/>
  <c r="H1139" i="1"/>
  <c r="H1138" i="1"/>
  <c r="H1137" i="1"/>
  <c r="H1136" i="1"/>
  <c r="H1144" i="1"/>
  <c r="H1143" i="1"/>
  <c r="H1142" i="1"/>
  <c r="H1149" i="1"/>
  <c r="H1148" i="1"/>
  <c r="H1152" i="1"/>
  <c r="H1151" i="1"/>
  <c r="H1155" i="1"/>
  <c r="H1153" i="1"/>
  <c r="H1159" i="1"/>
  <c r="H1158" i="1"/>
  <c r="H1161" i="1"/>
  <c r="H1160" i="1"/>
  <c r="H1166" i="1"/>
  <c r="H1167" i="1"/>
  <c r="H1169" i="1"/>
  <c r="H1168" i="1"/>
  <c r="H1172" i="1"/>
  <c r="H1171" i="1"/>
  <c r="H1175" i="1"/>
  <c r="H1173" i="1"/>
  <c r="H1181" i="1"/>
  <c r="H1180" i="1"/>
  <c r="H1179" i="1"/>
  <c r="H1178" i="1"/>
  <c r="H1183" i="1"/>
  <c r="H1189" i="1"/>
  <c r="H1188" i="1"/>
  <c r="H1187" i="1"/>
  <c r="H1191" i="1"/>
  <c r="H1193" i="1"/>
  <c r="H1196" i="1"/>
  <c r="H1194" i="1"/>
  <c r="H1199" i="1"/>
  <c r="H1198" i="1"/>
  <c r="H1197" i="1"/>
  <c r="H1205" i="1"/>
  <c r="H1204" i="1"/>
  <c r="H1203" i="1"/>
  <c r="H1202" i="1"/>
  <c r="H1201" i="1"/>
  <c r="H1210" i="1"/>
  <c r="H1209" i="1"/>
  <c r="H1208" i="1"/>
  <c r="H1207" i="1"/>
  <c r="H1212" i="1"/>
  <c r="H1211" i="1"/>
  <c r="H1217" i="1"/>
  <c r="H1216" i="1"/>
  <c r="H1214" i="1"/>
  <c r="H1215" i="1"/>
  <c r="H1224" i="1"/>
  <c r="H1223" i="1"/>
  <c r="H1228" i="1"/>
  <c r="H1227" i="1"/>
  <c r="H1230" i="1"/>
  <c r="H1229" i="1"/>
  <c r="H1232" i="1"/>
  <c r="H1231" i="1"/>
  <c r="H1234" i="1"/>
  <c r="H1233" i="1"/>
  <c r="H1236" i="1"/>
  <c r="H1235" i="1"/>
  <c r="H1240" i="1"/>
  <c r="H1239" i="1"/>
  <c r="H1222" i="1"/>
  <c r="H1221" i="1"/>
  <c r="H1242" i="1"/>
  <c r="H1241" i="1"/>
  <c r="H1245" i="1"/>
  <c r="H1244" i="1"/>
  <c r="H1243" i="1"/>
  <c r="H1248" i="1"/>
  <c r="H1247" i="1"/>
  <c r="H1252" i="1"/>
  <c r="H1255" i="1"/>
  <c r="H1254" i="1"/>
  <c r="H1260" i="1"/>
  <c r="H1259" i="1"/>
  <c r="H1258" i="1"/>
  <c r="H1262" i="1"/>
  <c r="H1261" i="1"/>
  <c r="H1270" i="1"/>
  <c r="H1269" i="1"/>
  <c r="H1268" i="1"/>
  <c r="H1267" i="1"/>
  <c r="H1264" i="1"/>
  <c r="H1273" i="1"/>
  <c r="H1271" i="1"/>
  <c r="H1278" i="1"/>
  <c r="H1277" i="1"/>
  <c r="H1274" i="1"/>
  <c r="H1276" i="1"/>
  <c r="H1284" i="1"/>
  <c r="H1283" i="1"/>
  <c r="H1288" i="1"/>
  <c r="H1287" i="1"/>
  <c r="H1286" i="1"/>
  <c r="H1285" i="1"/>
  <c r="H1292" i="1"/>
  <c r="H1290" i="1"/>
  <c r="H1289" i="1"/>
  <c r="H1300" i="1"/>
  <c r="H1299" i="1"/>
  <c r="H1298" i="1"/>
  <c r="H1294" i="1"/>
  <c r="H1297" i="1"/>
  <c r="H1296" i="1"/>
  <c r="H1295" i="1"/>
  <c r="H1308" i="1"/>
  <c r="H1307" i="1"/>
  <c r="H1306" i="1"/>
  <c r="H1313" i="1"/>
  <c r="H1312" i="1"/>
  <c r="H1311" i="1"/>
  <c r="H1316" i="1"/>
  <c r="H1315" i="1"/>
  <c r="H1314" i="1"/>
  <c r="H1318" i="1"/>
  <c r="H1317" i="1"/>
  <c r="H1320" i="1"/>
  <c r="H1319" i="1"/>
  <c r="H1323" i="1"/>
  <c r="H1322" i="1"/>
  <c r="H1321" i="1"/>
  <c r="H1326" i="1"/>
  <c r="H1324" i="1"/>
  <c r="H1330" i="1"/>
  <c r="H1328" i="1"/>
  <c r="H1327" i="1"/>
  <c r="H1335" i="1"/>
  <c r="H1334" i="1"/>
  <c r="H1333" i="1"/>
  <c r="H1332" i="1"/>
  <c r="H1339" i="1"/>
  <c r="H1338" i="1"/>
  <c r="H1341" i="1"/>
  <c r="H1340" i="1"/>
  <c r="H1344" i="1"/>
  <c r="H1343" i="1"/>
  <c r="H1348" i="1"/>
  <c r="H1347" i="1"/>
  <c r="H1346" i="1"/>
  <c r="H1351" i="1"/>
  <c r="H1458" i="1"/>
  <c r="H1457" i="1"/>
  <c r="H1456" i="1"/>
  <c r="H1455" i="1"/>
  <c r="H1454" i="1"/>
  <c r="H1453" i="1"/>
  <c r="H1452" i="1"/>
  <c r="H1451" i="1"/>
  <c r="H1450" i="1"/>
  <c r="H1449" i="1"/>
  <c r="H1448" i="1"/>
  <c r="H1447" i="1"/>
  <c r="H1446" i="1"/>
  <c r="H1445" i="1"/>
  <c r="H1444" i="1"/>
  <c r="H1443" i="1"/>
  <c r="H1442" i="1"/>
  <c r="H1441" i="1"/>
  <c r="H1440" i="1"/>
  <c r="H1439" i="1"/>
  <c r="H1438" i="1"/>
  <c r="H1437" i="1"/>
  <c r="H1436" i="1"/>
  <c r="H1435" i="1"/>
  <c r="H1434" i="1"/>
  <c r="H1433" i="1"/>
  <c r="H1432" i="1"/>
  <c r="H1431" i="1"/>
  <c r="H1430" i="1"/>
  <c r="H1429" i="1"/>
  <c r="H1428" i="1"/>
  <c r="H1427" i="1"/>
  <c r="H1426" i="1"/>
  <c r="H1425" i="1"/>
  <c r="H1424" i="1"/>
  <c r="H1423" i="1"/>
  <c r="H1422" i="1"/>
  <c r="H1421" i="1"/>
  <c r="H1420" i="1"/>
  <c r="H1419" i="1"/>
  <c r="H1418" i="1"/>
  <c r="H1417" i="1"/>
  <c r="H1416" i="1"/>
  <c r="H1415" i="1"/>
  <c r="H1414" i="1"/>
  <c r="H1413" i="1"/>
  <c r="H1412" i="1"/>
  <c r="H1411" i="1"/>
  <c r="H1410" i="1"/>
  <c r="H1409" i="1"/>
  <c r="H1408" i="1"/>
  <c r="H1407" i="1"/>
  <c r="H1406" i="1"/>
  <c r="H1405" i="1"/>
  <c r="H1404" i="1"/>
  <c r="H1403" i="1"/>
  <c r="H1402" i="1"/>
  <c r="H1401" i="1"/>
  <c r="H1400" i="1"/>
  <c r="H1399" i="1"/>
  <c r="H1398" i="1"/>
  <c r="H1397" i="1"/>
  <c r="H1396" i="1"/>
  <c r="H1395" i="1"/>
  <c r="H1394" i="1"/>
  <c r="H1393" i="1"/>
  <c r="H1392" i="1"/>
  <c r="H1391" i="1"/>
  <c r="H1390" i="1"/>
  <c r="H1389" i="1"/>
  <c r="H1388" i="1"/>
  <c r="H1387" i="1"/>
  <c r="H1386" i="1"/>
  <c r="H1385" i="1"/>
  <c r="H1383" i="1"/>
  <c r="H1382" i="1"/>
  <c r="H1381" i="1"/>
  <c r="H1380" i="1"/>
  <c r="H1379" i="1"/>
  <c r="H1378" i="1"/>
  <c r="H1377" i="1"/>
  <c r="H1376" i="1"/>
  <c r="H1375" i="1"/>
  <c r="H1374" i="1"/>
  <c r="H1373" i="1"/>
  <c r="H1372" i="1"/>
  <c r="H1371" i="1"/>
  <c r="H1370" i="1"/>
  <c r="H1369" i="1"/>
  <c r="H1368" i="1"/>
  <c r="H1367" i="1"/>
  <c r="H1366" i="1"/>
  <c r="H1365" i="1"/>
  <c r="H1364" i="1"/>
  <c r="H1363" i="1"/>
  <c r="G1350" i="1"/>
  <c r="G1349" i="1"/>
  <c r="G1347" i="1"/>
  <c r="G1346" i="1"/>
  <c r="G1345" i="1"/>
  <c r="G1342" i="1"/>
  <c r="G1340" i="1"/>
  <c r="G1338" i="1"/>
  <c r="G1332" i="1"/>
  <c r="G1328" i="1"/>
  <c r="G1327" i="1"/>
  <c r="G1325" i="1"/>
  <c r="G1324" i="1"/>
  <c r="G1321" i="1"/>
  <c r="G1319" i="1"/>
  <c r="G1309" i="1"/>
  <c r="G1317" i="1"/>
  <c r="G1310" i="1"/>
  <c r="G1305" i="1"/>
  <c r="H1301" i="1"/>
  <c r="G1301" i="1"/>
  <c r="G1294" i="1"/>
  <c r="G1293" i="1"/>
  <c r="G1290" i="1"/>
  <c r="G1289" i="1"/>
  <c r="G1286" i="1"/>
  <c r="G1285" i="1"/>
  <c r="G1281" i="1"/>
  <c r="H1279" i="1"/>
  <c r="G1279" i="1"/>
  <c r="G1274" i="1"/>
  <c r="G1271" i="1"/>
  <c r="G1264" i="1"/>
  <c r="G1257" i="1"/>
  <c r="G1256" i="1"/>
  <c r="G1254" i="1"/>
  <c r="H1251" i="1"/>
  <c r="H1250" i="1"/>
  <c r="G1251" i="1"/>
  <c r="G1250" i="1"/>
  <c r="G1249" i="1"/>
  <c r="G1247" i="1"/>
  <c r="G1244" i="1"/>
  <c r="G1241" i="1"/>
  <c r="G1239" i="1"/>
  <c r="H1237" i="1"/>
  <c r="G1237" i="1"/>
  <c r="G1235" i="1"/>
  <c r="G1233" i="1"/>
  <c r="G1231" i="1"/>
  <c r="G1229" i="1"/>
  <c r="G1227" i="1"/>
  <c r="G1223" i="1"/>
  <c r="G1214" i="1"/>
  <c r="G1213" i="1"/>
  <c r="G1211" i="1"/>
  <c r="G1208" i="1"/>
  <c r="G1207" i="1"/>
  <c r="G1201" i="1"/>
  <c r="G1197" i="1"/>
  <c r="G1194" i="1"/>
  <c r="G1185" i="1"/>
  <c r="G1190" i="1"/>
  <c r="G1186" i="1"/>
  <c r="H1182" i="1"/>
  <c r="G1182" i="1"/>
  <c r="G1177" i="1"/>
  <c r="G1176" i="1"/>
  <c r="G1173" i="1"/>
  <c r="G1171" i="1"/>
  <c r="G1170" i="1"/>
  <c r="G1168" i="1"/>
  <c r="G1164" i="1"/>
  <c r="G1165" i="1"/>
  <c r="G1160" i="1"/>
  <c r="G1158" i="1"/>
  <c r="G1153" i="1"/>
  <c r="G1151" i="1"/>
  <c r="G1150" i="1"/>
  <c r="G1148" i="1"/>
  <c r="H1145" i="1"/>
  <c r="G1145" i="1"/>
  <c r="G1141" i="1"/>
  <c r="G1136" i="1"/>
  <c r="G1132" i="1"/>
  <c r="G1127" i="1"/>
  <c r="G1122" i="1"/>
  <c r="G1123" i="1"/>
  <c r="G1117" i="1"/>
  <c r="G1112" i="1"/>
  <c r="G1111" i="1"/>
  <c r="H1108" i="1"/>
  <c r="G1108" i="1"/>
  <c r="G1104" i="1"/>
  <c r="H1099" i="1"/>
  <c r="G1099" i="1"/>
  <c r="H1096" i="1"/>
  <c r="G1096" i="1"/>
  <c r="G1089" i="1"/>
  <c r="H1093" i="1"/>
  <c r="G1093" i="1"/>
  <c r="H1090" i="1"/>
  <c r="H1089" i="1"/>
  <c r="G1090" i="1"/>
  <c r="G1086" i="1"/>
  <c r="H1081" i="1"/>
  <c r="G1081" i="1"/>
  <c r="G1075" i="1"/>
  <c r="H1076" i="1"/>
  <c r="G1076" i="1"/>
  <c r="H1072" i="1"/>
  <c r="H1066" i="1"/>
  <c r="G1072" i="1"/>
  <c r="H1067" i="1"/>
  <c r="G1067" i="1"/>
  <c r="G1066" i="1"/>
  <c r="H1064" i="1"/>
  <c r="G1064" i="1"/>
  <c r="H1062" i="1"/>
  <c r="H1056" i="1"/>
  <c r="G1062" i="1"/>
  <c r="G1057" i="1"/>
  <c r="G1054" i="1"/>
  <c r="G1042" i="1"/>
  <c r="G1041" i="1"/>
  <c r="G1039" i="1"/>
  <c r="H1037" i="1"/>
  <c r="G1037" i="1"/>
  <c r="G1024" i="1"/>
  <c r="G1035" i="1"/>
  <c r="G1025" i="1"/>
  <c r="G1021" i="1"/>
  <c r="G1016" i="1"/>
  <c r="G1019" i="1"/>
  <c r="G1017" i="1"/>
  <c r="H1012" i="1"/>
  <c r="G1012" i="1"/>
  <c r="H1007" i="1"/>
  <c r="G1007" i="1"/>
  <c r="H1004" i="1"/>
  <c r="G1004" i="1"/>
  <c r="H1001" i="1"/>
  <c r="G1001" i="1"/>
  <c r="H996" i="1"/>
  <c r="H995" i="1"/>
  <c r="G996" i="1"/>
  <c r="G995" i="1"/>
  <c r="G993" i="1"/>
  <c r="G991" i="1"/>
  <c r="G989" i="1"/>
  <c r="H987" i="1"/>
  <c r="G987" i="1"/>
  <c r="H984" i="1"/>
  <c r="G984" i="1"/>
  <c r="H979" i="1"/>
  <c r="G979" i="1"/>
  <c r="G976" i="1"/>
  <c r="H977" i="1"/>
  <c r="G977" i="1"/>
  <c r="H973" i="1"/>
  <c r="G973" i="1"/>
  <c r="G951" i="1"/>
  <c r="G971" i="1"/>
  <c r="H968" i="1"/>
  <c r="G968" i="1"/>
  <c r="H965" i="1"/>
  <c r="G965" i="1"/>
  <c r="H960" i="1"/>
  <c r="G960" i="1"/>
  <c r="H957" i="1"/>
  <c r="G957" i="1"/>
  <c r="H952" i="1"/>
  <c r="G952" i="1"/>
  <c r="G945" i="1"/>
  <c r="G936" i="1"/>
  <c r="G943" i="1"/>
  <c r="G941" i="1"/>
  <c r="G937" i="1"/>
  <c r="H934" i="1"/>
  <c r="G934" i="1"/>
  <c r="G930" i="1"/>
  <c r="G927" i="1"/>
  <c r="G926" i="1"/>
  <c r="G921" i="1"/>
  <c r="G907" i="1"/>
  <c r="H905" i="1"/>
  <c r="G905" i="1"/>
  <c r="G902" i="1"/>
  <c r="G898" i="1"/>
  <c r="G896" i="1"/>
  <c r="G886" i="1"/>
  <c r="H894" i="1"/>
  <c r="G894" i="1"/>
  <c r="G887" i="1"/>
  <c r="G877" i="1"/>
  <c r="G875" i="1"/>
  <c r="H871" i="1"/>
  <c r="G871" i="1"/>
  <c r="G868" i="1"/>
  <c r="G863" i="1"/>
  <c r="G861" i="1"/>
  <c r="G859" i="1"/>
  <c r="G844" i="1"/>
  <c r="G837" i="1"/>
  <c r="G834" i="1"/>
  <c r="G830" i="1"/>
  <c r="G816" i="1"/>
  <c r="G812" i="1"/>
  <c r="G808" i="1"/>
  <c r="G807" i="1"/>
  <c r="G805" i="1"/>
  <c r="G804" i="1"/>
  <c r="H799" i="1"/>
  <c r="G799" i="1"/>
  <c r="H796" i="1"/>
  <c r="G796" i="1"/>
  <c r="G793" i="1"/>
  <c r="G788" i="1"/>
  <c r="G782" i="1"/>
  <c r="G779" i="1"/>
  <c r="G777" i="1"/>
  <c r="H775" i="1"/>
  <c r="G775" i="1"/>
  <c r="G772" i="1"/>
  <c r="G767" i="1"/>
  <c r="G768" i="1"/>
  <c r="G765" i="1"/>
  <c r="G763" i="1"/>
  <c r="G762" i="1"/>
  <c r="G758" i="1"/>
  <c r="G757" i="1"/>
  <c r="G746" i="1"/>
  <c r="G745" i="1"/>
  <c r="G742" i="1"/>
  <c r="G741" i="1"/>
  <c r="G739" i="1"/>
  <c r="G737" i="1"/>
  <c r="G735" i="1"/>
  <c r="G728" i="1"/>
  <c r="G727" i="1"/>
  <c r="G724" i="1"/>
  <c r="G721" i="1"/>
  <c r="G719" i="1"/>
  <c r="G716" i="1"/>
  <c r="G709" i="1"/>
  <c r="H690" i="1"/>
  <c r="G690" i="1"/>
  <c r="G684" i="1"/>
  <c r="G683" i="1"/>
  <c r="G680" i="1"/>
  <c r="G678" i="1"/>
  <c r="G672" i="1"/>
  <c r="G669" i="1"/>
  <c r="G666" i="1"/>
  <c r="G659" i="1"/>
  <c r="G658" i="1"/>
  <c r="G653" i="1"/>
  <c r="G644" i="1"/>
  <c r="H650" i="1"/>
  <c r="G650" i="1"/>
  <c r="G645" i="1"/>
  <c r="G642" i="1"/>
  <c r="G634" i="1"/>
  <c r="G640" i="1"/>
  <c r="G638" i="1"/>
  <c r="G635" i="1"/>
  <c r="G621" i="1"/>
  <c r="G619" i="1"/>
  <c r="G617" i="1"/>
  <c r="H610" i="1"/>
  <c r="G610" i="1"/>
  <c r="G608" i="1"/>
  <c r="G606" i="1"/>
  <c r="G602" i="1"/>
  <c r="H600" i="1"/>
  <c r="G600" i="1"/>
  <c r="G597" i="1"/>
  <c r="H594" i="1"/>
  <c r="G594" i="1"/>
  <c r="G589" i="1"/>
  <c r="G584" i="1"/>
  <c r="G580" i="1"/>
  <c r="G578" i="1"/>
  <c r="G576" i="1"/>
  <c r="G574" i="1"/>
  <c r="G572" i="1"/>
  <c r="H570" i="1"/>
  <c r="G570" i="1"/>
  <c r="G566" i="1"/>
  <c r="G558" i="1"/>
  <c r="G522" i="1"/>
  <c r="G521" i="1"/>
  <c r="H519" i="1"/>
  <c r="G519" i="1"/>
  <c r="H516" i="1"/>
  <c r="H515" i="1"/>
  <c r="G516" i="1"/>
  <c r="G515" i="1"/>
  <c r="G513" i="1"/>
  <c r="G504" i="1"/>
  <c r="G497" i="1"/>
  <c r="G481" i="1"/>
  <c r="G480" i="1"/>
  <c r="G478" i="1"/>
  <c r="G458" i="1"/>
  <c r="G455" i="1"/>
  <c r="G449" i="1"/>
  <c r="G403" i="1"/>
  <c r="G402" i="1"/>
  <c r="G416" i="1"/>
  <c r="G404" i="1"/>
  <c r="G400" i="1"/>
  <c r="G398" i="1"/>
  <c r="G393" i="1"/>
  <c r="G387" i="1"/>
  <c r="G385" i="1"/>
  <c r="G381" i="1"/>
  <c r="G373" i="1"/>
  <c r="H378" i="1"/>
  <c r="G378" i="1"/>
  <c r="G374" i="1"/>
  <c r="H367" i="1"/>
  <c r="G367" i="1"/>
  <c r="H365" i="1"/>
  <c r="G365" i="1"/>
  <c r="G346" i="1"/>
  <c r="G343" i="1"/>
  <c r="G341" i="1"/>
  <c r="G337" i="1"/>
  <c r="G335" i="1"/>
  <c r="G332" i="1"/>
  <c r="G331" i="1"/>
  <c r="G327" i="1"/>
  <c r="G316" i="1"/>
  <c r="G314" i="1"/>
  <c r="G313" i="1"/>
  <c r="G311" i="1"/>
  <c r="G310" i="1"/>
  <c r="G306" i="1"/>
  <c r="G302" i="1"/>
  <c r="G297" i="1"/>
  <c r="G292" i="1"/>
  <c r="G295" i="1"/>
  <c r="G293" i="1"/>
  <c r="G289" i="1"/>
  <c r="G279" i="1"/>
  <c r="G249" i="1"/>
  <c r="G274" i="1"/>
  <c r="G272" i="1"/>
  <c r="G270" i="1"/>
  <c r="G261" i="1"/>
  <c r="G257" i="1"/>
  <c r="G253" i="1"/>
  <c r="G250" i="1"/>
  <c r="G247" i="1"/>
  <c r="G241" i="1"/>
  <c r="G239" i="1"/>
  <c r="G238" i="1"/>
  <c r="H235" i="1"/>
  <c r="G235" i="1"/>
  <c r="G233" i="1"/>
  <c r="G232" i="1"/>
  <c r="H228" i="1"/>
  <c r="G228" i="1"/>
  <c r="G223" i="1"/>
  <c r="G214" i="1"/>
  <c r="G209" i="1"/>
  <c r="G204" i="1"/>
  <c r="G201" i="1"/>
  <c r="G197" i="1"/>
  <c r="G192" i="1"/>
  <c r="G187" i="1"/>
  <c r="G188" i="1"/>
  <c r="G182" i="1"/>
  <c r="G180" i="1"/>
  <c r="G179" i="1"/>
  <c r="G174" i="1"/>
  <c r="G168" i="1"/>
  <c r="G166" i="1"/>
  <c r="G165" i="1"/>
  <c r="H160" i="1"/>
  <c r="G160" i="1"/>
  <c r="H147" i="1"/>
  <c r="G147" i="1"/>
  <c r="G146" i="1"/>
  <c r="G139" i="1"/>
  <c r="H133" i="1"/>
  <c r="G133" i="1"/>
  <c r="G128" i="1"/>
  <c r="G123" i="1"/>
  <c r="G100" i="1"/>
  <c r="G97" i="1"/>
  <c r="G94" i="1"/>
  <c r="G95" i="1"/>
  <c r="G89" i="1"/>
  <c r="G86" i="1"/>
  <c r="G82" i="1"/>
  <c r="G81" i="1"/>
  <c r="G73" i="1"/>
  <c r="G68" i="1"/>
  <c r="G11" i="1"/>
  <c r="G69" i="1"/>
  <c r="G64" i="1"/>
  <c r="G61" i="1"/>
  <c r="G60" i="1"/>
  <c r="G46" i="1"/>
  <c r="G44" i="1"/>
  <c r="G42" i="1"/>
  <c r="G31" i="1"/>
  <c r="G30" i="1"/>
  <c r="H24" i="1"/>
  <c r="H23" i="1"/>
  <c r="G24" i="1"/>
  <c r="G23" i="1"/>
  <c r="G16" i="1"/>
  <c r="G13" i="1"/>
  <c r="L742" i="1"/>
  <c r="L741" i="1"/>
  <c r="I742" i="1"/>
  <c r="I741" i="1"/>
  <c r="F742" i="1"/>
  <c r="I467" i="1"/>
  <c r="I457" i="1"/>
  <c r="L467" i="1"/>
  <c r="F467" i="1"/>
  <c r="I478" i="1"/>
  <c r="L478" i="1"/>
  <c r="F478" i="1"/>
  <c r="L915" i="1"/>
  <c r="I915" i="1"/>
  <c r="F915" i="1"/>
  <c r="I907" i="1"/>
  <c r="F522" i="1"/>
  <c r="I834" i="1"/>
  <c r="L834" i="1"/>
  <c r="F834" i="1"/>
  <c r="F816" i="1"/>
  <c r="F241" i="1"/>
  <c r="I1281" i="1"/>
  <c r="L1281" i="1"/>
  <c r="F1281" i="1"/>
  <c r="I1177" i="1"/>
  <c r="L1177" i="1"/>
  <c r="L1176" i="1"/>
  <c r="F1177" i="1"/>
  <c r="L897" i="1"/>
  <c r="I897" i="1"/>
  <c r="I896" i="1"/>
  <c r="F897" i="1"/>
  <c r="I693" i="1"/>
  <c r="L693" i="1"/>
  <c r="F693" i="1"/>
  <c r="F683" i="1"/>
  <c r="I623" i="1"/>
  <c r="L623" i="1"/>
  <c r="F623" i="1"/>
  <c r="F279" i="1"/>
  <c r="F249" i="1"/>
  <c r="I279" i="1"/>
  <c r="L279" i="1"/>
  <c r="L201" i="1"/>
  <c r="I201" i="1"/>
  <c r="F201" i="1"/>
  <c r="L504" i="1"/>
  <c r="I504" i="1"/>
  <c r="F504" i="1"/>
  <c r="F31" i="1"/>
  <c r="L1271" i="1"/>
  <c r="I1271" i="1"/>
  <c r="F1271" i="1"/>
  <c r="L1264" i="1"/>
  <c r="I1264" i="1"/>
  <c r="F1264" i="1"/>
  <c r="F1256" i="1"/>
  <c r="F1257" i="1"/>
  <c r="F214" i="1"/>
  <c r="L209" i="1"/>
  <c r="I209" i="1"/>
  <c r="F209" i="1"/>
  <c r="L204" i="1"/>
  <c r="I204" i="1"/>
  <c r="F204" i="1"/>
  <c r="L198" i="1"/>
  <c r="I198" i="1"/>
  <c r="K198" i="1"/>
  <c r="F198" i="1"/>
  <c r="H198" i="1"/>
  <c r="H197" i="1"/>
  <c r="L139" i="1"/>
  <c r="I139" i="1"/>
  <c r="F139" i="1"/>
  <c r="L123" i="1"/>
  <c r="I123" i="1"/>
  <c r="F123" i="1"/>
  <c r="F97" i="1"/>
  <c r="F13" i="1"/>
  <c r="F12" i="1"/>
  <c r="F416" i="1"/>
  <c r="F458" i="1"/>
  <c r="F457" i="1"/>
  <c r="L758" i="1"/>
  <c r="L757" i="1"/>
  <c r="I758" i="1"/>
  <c r="I757" i="1"/>
  <c r="F758" i="1"/>
  <c r="F757" i="1"/>
  <c r="F558" i="1"/>
  <c r="L497" i="1"/>
  <c r="I497" i="1"/>
  <c r="F497" i="1"/>
  <c r="L458" i="1"/>
  <c r="L457" i="1"/>
  <c r="I458" i="1"/>
  <c r="F684" i="1"/>
  <c r="L522" i="1"/>
  <c r="L521" i="1"/>
  <c r="I522" i="1"/>
  <c r="F82" i="1"/>
  <c r="F81" i="1"/>
  <c r="L684" i="1"/>
  <c r="I684" i="1"/>
  <c r="I683" i="1"/>
  <c r="L746" i="1"/>
  <c r="L745" i="1"/>
  <c r="I746" i="1"/>
  <c r="I745" i="1"/>
  <c r="F746" i="1"/>
  <c r="F745" i="1"/>
  <c r="L669" i="1"/>
  <c r="I669" i="1"/>
  <c r="F669" i="1"/>
  <c r="L558" i="1"/>
  <c r="I558" i="1"/>
  <c r="I521" i="1"/>
  <c r="L327" i="1"/>
  <c r="I327" i="1"/>
  <c r="F327" i="1"/>
  <c r="I247" i="1"/>
  <c r="I238" i="1"/>
  <c r="F247" i="1"/>
  <c r="L16" i="1"/>
  <c r="I16" i="1"/>
  <c r="F16" i="1"/>
  <c r="L1342" i="1"/>
  <c r="I1342" i="1"/>
  <c r="F1342" i="1"/>
  <c r="L1305" i="1"/>
  <c r="L1293" i="1"/>
  <c r="I1305" i="1"/>
  <c r="F1305" i="1"/>
  <c r="L404" i="1"/>
  <c r="I404" i="1"/>
  <c r="F404" i="1"/>
  <c r="F403" i="1"/>
  <c r="L1350" i="1"/>
  <c r="L1349" i="1"/>
  <c r="I1350" i="1"/>
  <c r="I1349" i="1"/>
  <c r="F1350" i="1"/>
  <c r="L1347" i="1"/>
  <c r="L1346" i="1"/>
  <c r="L1345" i="1"/>
  <c r="I1347" i="1"/>
  <c r="I1346" i="1"/>
  <c r="I1345" i="1"/>
  <c r="F1347" i="1"/>
  <c r="F1346" i="1"/>
  <c r="L877" i="1"/>
  <c r="I877" i="1"/>
  <c r="F877" i="1"/>
  <c r="I875" i="1"/>
  <c r="F875" i="1"/>
  <c r="L868" i="1"/>
  <c r="L858" i="1"/>
  <c r="L857" i="1"/>
  <c r="I868" i="1"/>
  <c r="F868" i="1"/>
  <c r="L788" i="1"/>
  <c r="L782" i="1"/>
  <c r="L774" i="1"/>
  <c r="I788" i="1"/>
  <c r="I782" i="1"/>
  <c r="F788" i="1"/>
  <c r="F782" i="1"/>
  <c r="L772" i="1"/>
  <c r="L767" i="1"/>
  <c r="I772" i="1"/>
  <c r="I767" i="1"/>
  <c r="F772" i="1"/>
  <c r="F767" i="1"/>
  <c r="L1197" i="1"/>
  <c r="I1197" i="1"/>
  <c r="I1185" i="1"/>
  <c r="I1184" i="1"/>
  <c r="F1197" i="1"/>
  <c r="L416" i="1"/>
  <c r="I416" i="1"/>
  <c r="L1057" i="1"/>
  <c r="I1057" i="1"/>
  <c r="F1057" i="1"/>
  <c r="L1362" i="1"/>
  <c r="L1361" i="1"/>
  <c r="I1362" i="1"/>
  <c r="I1361" i="1"/>
  <c r="L1340" i="1"/>
  <c r="I1340" i="1"/>
  <c r="L1338" i="1"/>
  <c r="I1338" i="1"/>
  <c r="L1332" i="1"/>
  <c r="I1332" i="1"/>
  <c r="L1328" i="1"/>
  <c r="L1327" i="1"/>
  <c r="I1328" i="1"/>
  <c r="L1325" i="1"/>
  <c r="I1325" i="1"/>
  <c r="L1324" i="1"/>
  <c r="I1324" i="1"/>
  <c r="L1321" i="1"/>
  <c r="I1321" i="1"/>
  <c r="L1319" i="1"/>
  <c r="I1319" i="1"/>
  <c r="L1317" i="1"/>
  <c r="I1317" i="1"/>
  <c r="L1310" i="1"/>
  <c r="L1309" i="1"/>
  <c r="I1310" i="1"/>
  <c r="I1309" i="1"/>
  <c r="L1301" i="1"/>
  <c r="I1301" i="1"/>
  <c r="L1294" i="1"/>
  <c r="I1294" i="1"/>
  <c r="L1290" i="1"/>
  <c r="L1289" i="1"/>
  <c r="I1290" i="1"/>
  <c r="I1289" i="1"/>
  <c r="L1286" i="1"/>
  <c r="L1285" i="1"/>
  <c r="I1286" i="1"/>
  <c r="I1285" i="1"/>
  <c r="L1279" i="1"/>
  <c r="I1279" i="1"/>
  <c r="L1274" i="1"/>
  <c r="I1274" i="1"/>
  <c r="L1257" i="1"/>
  <c r="L1256" i="1"/>
  <c r="I1257" i="1"/>
  <c r="I1256" i="1"/>
  <c r="L1254" i="1"/>
  <c r="I1254" i="1"/>
  <c r="L1251" i="1"/>
  <c r="L1250" i="1"/>
  <c r="I1251" i="1"/>
  <c r="I1250" i="1"/>
  <c r="L1247" i="1"/>
  <c r="L1243" i="1"/>
  <c r="I1247" i="1"/>
  <c r="L1244" i="1"/>
  <c r="I1244" i="1"/>
  <c r="L1241" i="1"/>
  <c r="I1241" i="1"/>
  <c r="L1239" i="1"/>
  <c r="I1239" i="1"/>
  <c r="L1237" i="1"/>
  <c r="I1237" i="1"/>
  <c r="L1235" i="1"/>
  <c r="I1235" i="1"/>
  <c r="L1233" i="1"/>
  <c r="I1233" i="1"/>
  <c r="L1231" i="1"/>
  <c r="I1231" i="1"/>
  <c r="L1229" i="1"/>
  <c r="I1229" i="1"/>
  <c r="L1227" i="1"/>
  <c r="I1227" i="1"/>
  <c r="L1223" i="1"/>
  <c r="L1222" i="1"/>
  <c r="I1223" i="1"/>
  <c r="L1214" i="1"/>
  <c r="L1213" i="1"/>
  <c r="I1214" i="1"/>
  <c r="I1213" i="1"/>
  <c r="L1211" i="1"/>
  <c r="I1211" i="1"/>
  <c r="I1207" i="1"/>
  <c r="L1208" i="1"/>
  <c r="L1207" i="1"/>
  <c r="I1208" i="1"/>
  <c r="L1201" i="1"/>
  <c r="I1201" i="1"/>
  <c r="L1194" i="1"/>
  <c r="I1194" i="1"/>
  <c r="L1190" i="1"/>
  <c r="I1190" i="1"/>
  <c r="L1186" i="1"/>
  <c r="L1185" i="1"/>
  <c r="L1184" i="1"/>
  <c r="I1186" i="1"/>
  <c r="L1182" i="1"/>
  <c r="I1182" i="1"/>
  <c r="L1173" i="1"/>
  <c r="I1173" i="1"/>
  <c r="L1171" i="1"/>
  <c r="I1171" i="1"/>
  <c r="I1170" i="1"/>
  <c r="L1168" i="1"/>
  <c r="I1168" i="1"/>
  <c r="I1164" i="1"/>
  <c r="L1165" i="1"/>
  <c r="I1165" i="1"/>
  <c r="L1160" i="1"/>
  <c r="I1160" i="1"/>
  <c r="L1158" i="1"/>
  <c r="L1157" i="1"/>
  <c r="I1158" i="1"/>
  <c r="L1153" i="1"/>
  <c r="I1153" i="1"/>
  <c r="L1151" i="1"/>
  <c r="I1151" i="1"/>
  <c r="L1148" i="1"/>
  <c r="I1148" i="1"/>
  <c r="L1145" i="1"/>
  <c r="I1145" i="1"/>
  <c r="L1141" i="1"/>
  <c r="I1141" i="1"/>
  <c r="L1136" i="1"/>
  <c r="I1136" i="1"/>
  <c r="L1132" i="1"/>
  <c r="L1131" i="1"/>
  <c r="I1132" i="1"/>
  <c r="I1131" i="1"/>
  <c r="L1127" i="1"/>
  <c r="I1127" i="1"/>
  <c r="L1123" i="1"/>
  <c r="L1122" i="1"/>
  <c r="I1123" i="1"/>
  <c r="L1117" i="1"/>
  <c r="I1117" i="1"/>
  <c r="L1112" i="1"/>
  <c r="L1111" i="1"/>
  <c r="I1112" i="1"/>
  <c r="L1108" i="1"/>
  <c r="I1108" i="1"/>
  <c r="L1104" i="1"/>
  <c r="I1104" i="1"/>
  <c r="L1099" i="1"/>
  <c r="I1099" i="1"/>
  <c r="L1096" i="1"/>
  <c r="I1096" i="1"/>
  <c r="L1093" i="1"/>
  <c r="I1093" i="1"/>
  <c r="L1090" i="1"/>
  <c r="I1090" i="1"/>
  <c r="I1089" i="1"/>
  <c r="L1086" i="1"/>
  <c r="I1086" i="1"/>
  <c r="L1081" i="1"/>
  <c r="I1081" i="1"/>
  <c r="L1076" i="1"/>
  <c r="I1076" i="1"/>
  <c r="L1072" i="1"/>
  <c r="I1072" i="1"/>
  <c r="L1067" i="1"/>
  <c r="I1067" i="1"/>
  <c r="I1066" i="1"/>
  <c r="L1064" i="1"/>
  <c r="I1064" i="1"/>
  <c r="L1062" i="1"/>
  <c r="L1056" i="1"/>
  <c r="I1062" i="1"/>
  <c r="L1054" i="1"/>
  <c r="I1054" i="1"/>
  <c r="L1042" i="1"/>
  <c r="I1042" i="1"/>
  <c r="I1041" i="1"/>
  <c r="L1039" i="1"/>
  <c r="I1039" i="1"/>
  <c r="L1037" i="1"/>
  <c r="I1037" i="1"/>
  <c r="L1035" i="1"/>
  <c r="L1024" i="1"/>
  <c r="I1035" i="1"/>
  <c r="L1025" i="1"/>
  <c r="I1025" i="1"/>
  <c r="L1021" i="1"/>
  <c r="I1021" i="1"/>
  <c r="L1019" i="1"/>
  <c r="I1019" i="1"/>
  <c r="I1016" i="1"/>
  <c r="L1017" i="1"/>
  <c r="I1017" i="1"/>
  <c r="L1012" i="1"/>
  <c r="I1012" i="1"/>
  <c r="L1007" i="1"/>
  <c r="I1007" i="1"/>
  <c r="L1004" i="1"/>
  <c r="L1000" i="1"/>
  <c r="I1004" i="1"/>
  <c r="L1001" i="1"/>
  <c r="I1001" i="1"/>
  <c r="I1000" i="1"/>
  <c r="L996" i="1"/>
  <c r="L995" i="1"/>
  <c r="I996" i="1"/>
  <c r="I995" i="1"/>
  <c r="L993" i="1"/>
  <c r="I993" i="1"/>
  <c r="L991" i="1"/>
  <c r="I991" i="1"/>
  <c r="L989" i="1"/>
  <c r="I989" i="1"/>
  <c r="L987" i="1"/>
  <c r="I987" i="1"/>
  <c r="L984" i="1"/>
  <c r="I984" i="1"/>
  <c r="L979" i="1"/>
  <c r="I979" i="1"/>
  <c r="I976" i="1"/>
  <c r="L977" i="1"/>
  <c r="L976" i="1"/>
  <c r="I977" i="1"/>
  <c r="L973" i="1"/>
  <c r="I973" i="1"/>
  <c r="L971" i="1"/>
  <c r="I971" i="1"/>
  <c r="L968" i="1"/>
  <c r="I968" i="1"/>
  <c r="L965" i="1"/>
  <c r="I965" i="1"/>
  <c r="L960" i="1"/>
  <c r="I960" i="1"/>
  <c r="L957" i="1"/>
  <c r="I957" i="1"/>
  <c r="L952" i="1"/>
  <c r="I952" i="1"/>
  <c r="I951" i="1"/>
  <c r="L945" i="1"/>
  <c r="I945" i="1"/>
  <c r="L943" i="1"/>
  <c r="I943" i="1"/>
  <c r="L941" i="1"/>
  <c r="I941" i="1"/>
  <c r="L937" i="1"/>
  <c r="I937" i="1"/>
  <c r="I936" i="1"/>
  <c r="L934" i="1"/>
  <c r="I934" i="1"/>
  <c r="I926" i="1"/>
  <c r="L930" i="1"/>
  <c r="I930" i="1"/>
  <c r="L927" i="1"/>
  <c r="L926" i="1"/>
  <c r="I927" i="1"/>
  <c r="I921" i="1"/>
  <c r="L907" i="1"/>
  <c r="L905" i="1"/>
  <c r="L901" i="1"/>
  <c r="L900" i="1"/>
  <c r="I905" i="1"/>
  <c r="L902" i="1"/>
  <c r="I902" i="1"/>
  <c r="I901" i="1"/>
  <c r="I900" i="1"/>
  <c r="L898" i="1"/>
  <c r="I898" i="1"/>
  <c r="L894" i="1"/>
  <c r="I894" i="1"/>
  <c r="L887" i="1"/>
  <c r="I887" i="1"/>
  <c r="L871" i="1"/>
  <c r="I871" i="1"/>
  <c r="L863" i="1"/>
  <c r="I863" i="1"/>
  <c r="L861" i="1"/>
  <c r="I861" i="1"/>
  <c r="L859" i="1"/>
  <c r="I859" i="1"/>
  <c r="L847" i="1"/>
  <c r="I847" i="1"/>
  <c r="I844" i="1"/>
  <c r="I837" i="1"/>
  <c r="L830" i="1"/>
  <c r="I830" i="1"/>
  <c r="L824" i="1"/>
  <c r="I824" i="1"/>
  <c r="L819" i="1"/>
  <c r="L815" i="1"/>
  <c r="I819" i="1"/>
  <c r="I816" i="1"/>
  <c r="L812" i="1"/>
  <c r="I812" i="1"/>
  <c r="L808" i="1"/>
  <c r="I808" i="1"/>
  <c r="L805" i="1"/>
  <c r="L804" i="1"/>
  <c r="I805" i="1"/>
  <c r="I804" i="1"/>
  <c r="L799" i="1"/>
  <c r="I799" i="1"/>
  <c r="L796" i="1"/>
  <c r="I796" i="1"/>
  <c r="L793" i="1"/>
  <c r="L792" i="1"/>
  <c r="I793" i="1"/>
  <c r="I792" i="1"/>
  <c r="L779" i="1"/>
  <c r="I779" i="1"/>
  <c r="L777" i="1"/>
  <c r="I777" i="1"/>
  <c r="L775" i="1"/>
  <c r="I775" i="1"/>
  <c r="L768" i="1"/>
  <c r="I768" i="1"/>
  <c r="L765" i="1"/>
  <c r="I765" i="1"/>
  <c r="L763" i="1"/>
  <c r="L762" i="1"/>
  <c r="I763" i="1"/>
  <c r="L739" i="1"/>
  <c r="I739" i="1"/>
  <c r="L737" i="1"/>
  <c r="I737" i="1"/>
  <c r="I734" i="1"/>
  <c r="L735" i="1"/>
  <c r="L734" i="1"/>
  <c r="I735" i="1"/>
  <c r="L728" i="1"/>
  <c r="L727" i="1"/>
  <c r="I728" i="1"/>
  <c r="I727" i="1"/>
  <c r="L724" i="1"/>
  <c r="I724" i="1"/>
  <c r="L721" i="1"/>
  <c r="I721" i="1"/>
  <c r="L719" i="1"/>
  <c r="I719" i="1"/>
  <c r="I708" i="1"/>
  <c r="L716" i="1"/>
  <c r="I716" i="1"/>
  <c r="L709" i="1"/>
  <c r="L708" i="1"/>
  <c r="I709" i="1"/>
  <c r="L690" i="1"/>
  <c r="I690" i="1"/>
  <c r="I680" i="1"/>
  <c r="L678" i="1"/>
  <c r="I678" i="1"/>
  <c r="L672" i="1"/>
  <c r="I672" i="1"/>
  <c r="L666" i="1"/>
  <c r="I666" i="1"/>
  <c r="L659" i="1"/>
  <c r="L658" i="1"/>
  <c r="I659" i="1"/>
  <c r="I658" i="1"/>
  <c r="L653" i="1"/>
  <c r="I653" i="1"/>
  <c r="L650" i="1"/>
  <c r="I650" i="1"/>
  <c r="L647" i="1"/>
  <c r="I647" i="1"/>
  <c r="L645" i="1"/>
  <c r="L644" i="1"/>
  <c r="I645" i="1"/>
  <c r="L642" i="1"/>
  <c r="I642" i="1"/>
  <c r="L640" i="1"/>
  <c r="I640" i="1"/>
  <c r="L638" i="1"/>
  <c r="I638" i="1"/>
  <c r="L635" i="1"/>
  <c r="N635" i="1"/>
  <c r="I635" i="1"/>
  <c r="L621" i="1"/>
  <c r="I621" i="1"/>
  <c r="I616" i="1"/>
  <c r="L619" i="1"/>
  <c r="I619" i="1"/>
  <c r="L617" i="1"/>
  <c r="L616" i="1"/>
  <c r="I617" i="1"/>
  <c r="I612" i="1"/>
  <c r="L610" i="1"/>
  <c r="I610" i="1"/>
  <c r="L608" i="1"/>
  <c r="I608" i="1"/>
  <c r="L606" i="1"/>
  <c r="L605" i="1"/>
  <c r="I606" i="1"/>
  <c r="L602" i="1"/>
  <c r="I602" i="1"/>
  <c r="L600" i="1"/>
  <c r="I600" i="1"/>
  <c r="L597" i="1"/>
  <c r="I597" i="1"/>
  <c r="L594" i="1"/>
  <c r="I594" i="1"/>
  <c r="L589" i="1"/>
  <c r="L583" i="1"/>
  <c r="L582" i="1"/>
  <c r="I589" i="1"/>
  <c r="L584" i="1"/>
  <c r="I584" i="1"/>
  <c r="I583" i="1"/>
  <c r="L580" i="1"/>
  <c r="I580" i="1"/>
  <c r="L578" i="1"/>
  <c r="I578" i="1"/>
  <c r="L576" i="1"/>
  <c r="I576" i="1"/>
  <c r="L574" i="1"/>
  <c r="I574" i="1"/>
  <c r="L572" i="1"/>
  <c r="I572" i="1"/>
  <c r="L570" i="1"/>
  <c r="I570" i="1"/>
  <c r="I565" i="1"/>
  <c r="L566" i="1"/>
  <c r="L565" i="1"/>
  <c r="I566" i="1"/>
  <c r="L519" i="1"/>
  <c r="I519" i="1"/>
  <c r="L516" i="1"/>
  <c r="L515" i="1"/>
  <c r="I516" i="1"/>
  <c r="L513" i="1"/>
  <c r="I513" i="1"/>
  <c r="I480" i="1"/>
  <c r="L481" i="1"/>
  <c r="I481" i="1"/>
  <c r="L455" i="1"/>
  <c r="I455" i="1"/>
  <c r="L449" i="1"/>
  <c r="L403" i="1"/>
  <c r="I449" i="1"/>
  <c r="L400" i="1"/>
  <c r="I400" i="1"/>
  <c r="L398" i="1"/>
  <c r="I398" i="1"/>
  <c r="L393" i="1"/>
  <c r="I393" i="1"/>
  <c r="I392" i="1"/>
  <c r="L387" i="1"/>
  <c r="I387" i="1"/>
  <c r="L385" i="1"/>
  <c r="I385" i="1"/>
  <c r="L381" i="1"/>
  <c r="I381" i="1"/>
  <c r="L378" i="1"/>
  <c r="I378" i="1"/>
  <c r="L374" i="1"/>
  <c r="I374" i="1"/>
  <c r="I373" i="1"/>
  <c r="L367" i="1"/>
  <c r="I367" i="1"/>
  <c r="L365" i="1"/>
  <c r="L345" i="1"/>
  <c r="I365" i="1"/>
  <c r="L346" i="1"/>
  <c r="I346" i="1"/>
  <c r="L343" i="1"/>
  <c r="I343" i="1"/>
  <c r="L341" i="1"/>
  <c r="I341" i="1"/>
  <c r="L337" i="1"/>
  <c r="I337" i="1"/>
  <c r="L335" i="1"/>
  <c r="I335" i="1"/>
  <c r="L332" i="1"/>
  <c r="L331" i="1"/>
  <c r="I332" i="1"/>
  <c r="L321" i="1"/>
  <c r="I321" i="1"/>
  <c r="L316" i="1"/>
  <c r="L313" i="1"/>
  <c r="I316" i="1"/>
  <c r="L314" i="1"/>
  <c r="I314" i="1"/>
  <c r="I313" i="1"/>
  <c r="L311" i="1"/>
  <c r="I311" i="1"/>
  <c r="L310" i="1"/>
  <c r="I310" i="1"/>
  <c r="L306" i="1"/>
  <c r="I306" i="1"/>
  <c r="L302" i="1"/>
  <c r="I302" i="1"/>
  <c r="L297" i="1"/>
  <c r="I297" i="1"/>
  <c r="L295" i="1"/>
  <c r="I295" i="1"/>
  <c r="L293" i="1"/>
  <c r="L292" i="1"/>
  <c r="I293" i="1"/>
  <c r="L289" i="1"/>
  <c r="I289" i="1"/>
  <c r="L274" i="1"/>
  <c r="I274" i="1"/>
  <c r="L272" i="1"/>
  <c r="I272" i="1"/>
  <c r="L270" i="1"/>
  <c r="I270" i="1"/>
  <c r="L261" i="1"/>
  <c r="I261" i="1"/>
  <c r="L257" i="1"/>
  <c r="I257" i="1"/>
  <c r="L253" i="1"/>
  <c r="I253" i="1"/>
  <c r="I249" i="1"/>
  <c r="L250" i="1"/>
  <c r="L249" i="1"/>
  <c r="I250" i="1"/>
  <c r="L241" i="1"/>
  <c r="I241" i="1"/>
  <c r="L239" i="1"/>
  <c r="L238" i="1"/>
  <c r="I239" i="1"/>
  <c r="L235" i="1"/>
  <c r="I235" i="1"/>
  <c r="L233" i="1"/>
  <c r="L232" i="1"/>
  <c r="I233" i="1"/>
  <c r="I232" i="1"/>
  <c r="L228" i="1"/>
  <c r="I228" i="1"/>
  <c r="L223" i="1"/>
  <c r="L222" i="1"/>
  <c r="I223" i="1"/>
  <c r="I222" i="1"/>
  <c r="L214" i="1"/>
  <c r="I214" i="1"/>
  <c r="L192" i="1"/>
  <c r="I192" i="1"/>
  <c r="L188" i="1"/>
  <c r="I188" i="1"/>
  <c r="L182" i="1"/>
  <c r="I182" i="1"/>
  <c r="L180" i="1"/>
  <c r="L179" i="1"/>
  <c r="I180" i="1"/>
  <c r="I179" i="1"/>
  <c r="L174" i="1"/>
  <c r="I174" i="1"/>
  <c r="L168" i="1"/>
  <c r="I168" i="1"/>
  <c r="L166" i="1"/>
  <c r="L165" i="1"/>
  <c r="I166" i="1"/>
  <c r="I165" i="1"/>
  <c r="L160" i="1"/>
  <c r="I160" i="1"/>
  <c r="L147" i="1"/>
  <c r="L146" i="1"/>
  <c r="L112" i="1"/>
  <c r="I147" i="1"/>
  <c r="I146" i="1"/>
  <c r="L133" i="1"/>
  <c r="I133" i="1"/>
  <c r="L128" i="1"/>
  <c r="I128" i="1"/>
  <c r="L113" i="1"/>
  <c r="I113" i="1"/>
  <c r="I112" i="1"/>
  <c r="L100" i="1"/>
  <c r="I100" i="1"/>
  <c r="L97" i="1"/>
  <c r="I97" i="1"/>
  <c r="I94" i="1"/>
  <c r="L95" i="1"/>
  <c r="I95" i="1"/>
  <c r="L90" i="1"/>
  <c r="L89" i="1"/>
  <c r="I90" i="1"/>
  <c r="I89" i="1"/>
  <c r="L86" i="1"/>
  <c r="I86" i="1"/>
  <c r="L82" i="1"/>
  <c r="I82" i="1"/>
  <c r="L73" i="1"/>
  <c r="I73" i="1"/>
  <c r="L69" i="1"/>
  <c r="I69" i="1"/>
  <c r="I64" i="1"/>
  <c r="L61" i="1"/>
  <c r="L60" i="1"/>
  <c r="I61" i="1"/>
  <c r="L46" i="1"/>
  <c r="I46" i="1"/>
  <c r="L44" i="1"/>
  <c r="I44" i="1"/>
  <c r="L42" i="1"/>
  <c r="L30" i="1"/>
  <c r="I42" i="1"/>
  <c r="L31" i="1"/>
  <c r="I31" i="1"/>
  <c r="I30" i="1"/>
  <c r="L24" i="1"/>
  <c r="L23" i="1"/>
  <c r="I24" i="1"/>
  <c r="I23" i="1"/>
  <c r="L13" i="1"/>
  <c r="L12" i="1"/>
  <c r="I13" i="1"/>
  <c r="I12" i="1"/>
  <c r="F589" i="1"/>
  <c r="F583" i="1"/>
  <c r="F943" i="1"/>
  <c r="F24" i="1"/>
  <c r="F23" i="1"/>
  <c r="F42" i="1"/>
  <c r="F44" i="1"/>
  <c r="F46" i="1"/>
  <c r="F61" i="1"/>
  <c r="F64" i="1"/>
  <c r="F69" i="1"/>
  <c r="F73" i="1"/>
  <c r="F86" i="1"/>
  <c r="F90" i="1"/>
  <c r="F89" i="1"/>
  <c r="F95" i="1"/>
  <c r="F100" i="1"/>
  <c r="F113" i="1"/>
  <c r="F128" i="1"/>
  <c r="F133" i="1"/>
  <c r="F147" i="1"/>
  <c r="F146" i="1"/>
  <c r="F160" i="1"/>
  <c r="F112" i="1"/>
  <c r="F166" i="1"/>
  <c r="F168" i="1"/>
  <c r="F174" i="1"/>
  <c r="F165" i="1"/>
  <c r="F180" i="1"/>
  <c r="F182" i="1"/>
  <c r="F188" i="1"/>
  <c r="F192" i="1"/>
  <c r="F187" i="1"/>
  <c r="F223" i="1"/>
  <c r="F228" i="1"/>
  <c r="F222" i="1"/>
  <c r="F233" i="1"/>
  <c r="F232" i="1"/>
  <c r="F235" i="1"/>
  <c r="F239" i="1"/>
  <c r="F238" i="1"/>
  <c r="F250" i="1"/>
  <c r="F253" i="1"/>
  <c r="F257" i="1"/>
  <c r="F270" i="1"/>
  <c r="F272" i="1"/>
  <c r="F274" i="1"/>
  <c r="F289" i="1"/>
  <c r="F293" i="1"/>
  <c r="F295" i="1"/>
  <c r="F297" i="1"/>
  <c r="F302" i="1"/>
  <c r="F306" i="1"/>
  <c r="F292" i="1"/>
  <c r="F310" i="1"/>
  <c r="F311" i="1"/>
  <c r="F314" i="1"/>
  <c r="F316" i="1"/>
  <c r="F313" i="1"/>
  <c r="F321" i="1"/>
  <c r="F332" i="1"/>
  <c r="F335" i="1"/>
  <c r="F341" i="1"/>
  <c r="F331" i="1"/>
  <c r="F343" i="1"/>
  <c r="F346" i="1"/>
  <c r="F365" i="1"/>
  <c r="F345" i="1"/>
  <c r="F367" i="1"/>
  <c r="F374" i="1"/>
  <c r="F378" i="1"/>
  <c r="F381" i="1"/>
  <c r="F385" i="1"/>
  <c r="F387" i="1"/>
  <c r="F393" i="1"/>
  <c r="H393" i="1"/>
  <c r="H392" i="1"/>
  <c r="F392" i="1"/>
  <c r="F398" i="1"/>
  <c r="F400" i="1"/>
  <c r="F449" i="1"/>
  <c r="F455" i="1"/>
  <c r="F481" i="1"/>
  <c r="F513" i="1"/>
  <c r="F516" i="1"/>
  <c r="F515" i="1"/>
  <c r="F519" i="1"/>
  <c r="F566" i="1"/>
  <c r="F570" i="1"/>
  <c r="F572" i="1"/>
  <c r="F574" i="1"/>
  <c r="F576" i="1"/>
  <c r="F578" i="1"/>
  <c r="F580" i="1"/>
  <c r="F584" i="1"/>
  <c r="F594" i="1"/>
  <c r="F597" i="1"/>
  <c r="F600" i="1"/>
  <c r="F602" i="1"/>
  <c r="F606" i="1"/>
  <c r="F608" i="1"/>
  <c r="F605" i="1"/>
  <c r="F610" i="1"/>
  <c r="F612" i="1"/>
  <c r="F617" i="1"/>
  <c r="F616" i="1"/>
  <c r="F619" i="1"/>
  <c r="F621" i="1"/>
  <c r="F635" i="1"/>
  <c r="H635" i="1"/>
  <c r="H634" i="1"/>
  <c r="F638" i="1"/>
  <c r="F634" i="1"/>
  <c r="F640" i="1"/>
  <c r="F642" i="1"/>
  <c r="F645" i="1"/>
  <c r="F644" i="1"/>
  <c r="F647" i="1"/>
  <c r="F650" i="1"/>
  <c r="F653" i="1"/>
  <c r="F659" i="1"/>
  <c r="F666" i="1"/>
  <c r="F678" i="1"/>
  <c r="F680" i="1"/>
  <c r="F690" i="1"/>
  <c r="F709" i="1"/>
  <c r="F716" i="1"/>
  <c r="F719" i="1"/>
  <c r="F724" i="1"/>
  <c r="F728" i="1"/>
  <c r="F727" i="1"/>
  <c r="F735" i="1"/>
  <c r="F737" i="1"/>
  <c r="F734" i="1"/>
  <c r="F739" i="1"/>
  <c r="F741" i="1"/>
  <c r="F763" i="1"/>
  <c r="F762" i="1"/>
  <c r="F765" i="1"/>
  <c r="H765" i="1"/>
  <c r="F768" i="1"/>
  <c r="F775" i="1"/>
  <c r="F777" i="1"/>
  <c r="F779" i="1"/>
  <c r="F793" i="1"/>
  <c r="F796" i="1"/>
  <c r="F799" i="1"/>
  <c r="F792" i="1"/>
  <c r="F805" i="1"/>
  <c r="F804" i="1"/>
  <c r="F808" i="1"/>
  <c r="F812" i="1"/>
  <c r="F819" i="1"/>
  <c r="F824" i="1"/>
  <c r="F830" i="1"/>
  <c r="F837" i="1"/>
  <c r="F844" i="1"/>
  <c r="F859" i="1"/>
  <c r="F861" i="1"/>
  <c r="F863" i="1"/>
  <c r="F858" i="1"/>
  <c r="F857" i="1"/>
  <c r="F887" i="1"/>
  <c r="F894" i="1"/>
  <c r="F898" i="1"/>
  <c r="F886" i="1"/>
  <c r="F902" i="1"/>
  <c r="F905" i="1"/>
  <c r="F907" i="1"/>
  <c r="F921" i="1"/>
  <c r="F927" i="1"/>
  <c r="F930" i="1"/>
  <c r="F926" i="1"/>
  <c r="F934" i="1"/>
  <c r="F937" i="1"/>
  <c r="F941" i="1"/>
  <c r="F936" i="1"/>
  <c r="F945" i="1"/>
  <c r="F952" i="1"/>
  <c r="F957" i="1"/>
  <c r="F960" i="1"/>
  <c r="F965" i="1"/>
  <c r="F968" i="1"/>
  <c r="F971" i="1"/>
  <c r="F973" i="1"/>
  <c r="F977" i="1"/>
  <c r="F979" i="1"/>
  <c r="F984" i="1"/>
  <c r="F987" i="1"/>
  <c r="F989" i="1"/>
  <c r="F991" i="1"/>
  <c r="F993" i="1"/>
  <c r="F996" i="1"/>
  <c r="F995" i="1"/>
  <c r="F1001" i="1"/>
  <c r="F1004" i="1"/>
  <c r="F1000" i="1"/>
  <c r="F1007" i="1"/>
  <c r="F1012" i="1"/>
  <c r="F1017" i="1"/>
  <c r="F1019" i="1"/>
  <c r="F1016" i="1"/>
  <c r="F1021" i="1"/>
  <c r="F1025" i="1"/>
  <c r="F1035" i="1"/>
  <c r="F1037" i="1"/>
  <c r="F1024" i="1"/>
  <c r="F1039" i="1"/>
  <c r="F1042" i="1"/>
  <c r="F1054" i="1"/>
  <c r="F1062" i="1"/>
  <c r="F1064" i="1"/>
  <c r="F1067" i="1"/>
  <c r="F1072" i="1"/>
  <c r="F1066" i="1"/>
  <c r="F1076" i="1"/>
  <c r="F1081" i="1"/>
  <c r="F1086" i="1"/>
  <c r="F1075" i="1"/>
  <c r="F1090" i="1"/>
  <c r="F1089" i="1"/>
  <c r="F1093" i="1"/>
  <c r="F1096" i="1"/>
  <c r="F1099" i="1"/>
  <c r="F1104" i="1"/>
  <c r="F1108" i="1"/>
  <c r="F1112" i="1"/>
  <c r="F1123" i="1"/>
  <c r="F1122" i="1"/>
  <c r="F1127" i="1"/>
  <c r="F1132" i="1"/>
  <c r="F1136" i="1"/>
  <c r="F1141" i="1"/>
  <c r="F1145" i="1"/>
  <c r="F1148" i="1"/>
  <c r="F1151" i="1"/>
  <c r="F1150" i="1"/>
  <c r="F1153" i="1"/>
  <c r="F1158" i="1"/>
  <c r="F1160" i="1"/>
  <c r="F1157" i="1"/>
  <c r="F1165" i="1"/>
  <c r="F1168" i="1"/>
  <c r="F1164" i="1"/>
  <c r="F1171" i="1"/>
  <c r="F1173" i="1"/>
  <c r="F1182" i="1"/>
  <c r="F1176" i="1"/>
  <c r="F1186" i="1"/>
  <c r="F1190" i="1"/>
  <c r="F1194" i="1"/>
  <c r="F1201" i="1"/>
  <c r="F1208" i="1"/>
  <c r="F1207" i="1"/>
  <c r="F1211" i="1"/>
  <c r="F1214" i="1"/>
  <c r="F1213" i="1"/>
  <c r="F1223" i="1"/>
  <c r="F1227" i="1"/>
  <c r="F1229" i="1"/>
  <c r="F1231" i="1"/>
  <c r="F1233" i="1"/>
  <c r="F1235" i="1"/>
  <c r="F1239" i="1"/>
  <c r="F1241" i="1"/>
  <c r="F1244" i="1"/>
  <c r="F1243" i="1"/>
  <c r="F1247" i="1"/>
  <c r="F1251" i="1"/>
  <c r="F1254" i="1"/>
  <c r="F1250" i="1"/>
  <c r="F1274" i="1"/>
  <c r="F1279" i="1"/>
  <c r="F1286" i="1"/>
  <c r="F1285" i="1"/>
  <c r="F1290" i="1"/>
  <c r="F1289" i="1"/>
  <c r="F1294" i="1"/>
  <c r="F1301" i="1"/>
  <c r="F1310" i="1"/>
  <c r="F1309" i="1"/>
  <c r="F1317" i="1"/>
  <c r="F1319" i="1"/>
  <c r="F1321" i="1"/>
  <c r="F1324" i="1"/>
  <c r="F1325" i="1"/>
  <c r="F1328" i="1"/>
  <c r="F1332" i="1"/>
  <c r="F1338" i="1"/>
  <c r="F1340" i="1"/>
  <c r="F1362" i="1"/>
  <c r="F1361" i="1"/>
  <c r="F1237" i="1"/>
  <c r="F871" i="1"/>
  <c r="F847" i="1"/>
  <c r="F721" i="1"/>
  <c r="F672" i="1"/>
  <c r="F337" i="1"/>
  <c r="F1117" i="1"/>
  <c r="F261" i="1"/>
  <c r="M792" i="1"/>
  <c r="M1170" i="1"/>
  <c r="M1016" i="1"/>
  <c r="K1305" i="1"/>
  <c r="K907" i="1"/>
  <c r="K901" i="1"/>
  <c r="J807" i="1"/>
  <c r="H192" i="1"/>
  <c r="H721" i="1"/>
  <c r="H758" i="1"/>
  <c r="H757" i="1"/>
  <c r="H669" i="1"/>
  <c r="F1056" i="1"/>
  <c r="L197" i="1"/>
  <c r="N198" i="1"/>
  <c r="N197" i="1"/>
  <c r="G457" i="1"/>
  <c r="N381" i="1"/>
  <c r="N945" i="1"/>
  <c r="J792" i="1"/>
  <c r="K742" i="1"/>
  <c r="K741" i="1"/>
  <c r="K733" i="1"/>
  <c r="N182" i="1"/>
  <c r="N179" i="1"/>
  <c r="N1089" i="1"/>
  <c r="N1274" i="1"/>
  <c r="H774" i="1"/>
  <c r="K1190" i="1"/>
  <c r="N69" i="1"/>
  <c r="N937" i="1"/>
  <c r="N936" i="1"/>
  <c r="M1327" i="1"/>
  <c r="N907" i="1"/>
  <c r="I292" i="1"/>
  <c r="K174" i="1"/>
  <c r="M1024" i="1"/>
  <c r="G392" i="1"/>
  <c r="H387" i="1"/>
  <c r="N1025" i="1"/>
  <c r="K1294" i="1"/>
  <c r="K1293" i="1"/>
  <c r="K887" i="1"/>
  <c r="N1294" i="1"/>
  <c r="M1345" i="1"/>
  <c r="N522" i="1"/>
  <c r="N521" i="1"/>
  <c r="I1056" i="1"/>
  <c r="K31" i="1"/>
  <c r="K30" i="1"/>
  <c r="M292" i="1"/>
  <c r="M480" i="1"/>
  <c r="M402" i="1"/>
  <c r="N68" i="1"/>
  <c r="N11" i="1"/>
  <c r="H897" i="1"/>
  <c r="H896" i="1"/>
  <c r="H886" i="1"/>
  <c r="F896" i="1"/>
  <c r="K139" i="1"/>
  <c r="J345" i="1"/>
  <c r="J1327" i="1"/>
  <c r="N168" i="1"/>
  <c r="N165" i="1"/>
  <c r="M606" i="1"/>
  <c r="M605" i="1"/>
  <c r="N607" i="1"/>
  <c r="N606" i="1"/>
  <c r="K121" i="1"/>
  <c r="J113" i="1"/>
  <c r="J1257" i="1"/>
  <c r="J1256" i="1"/>
  <c r="J1249" i="1"/>
  <c r="K1259" i="1"/>
  <c r="K1257" i="1"/>
  <c r="H306" i="1"/>
  <c r="K765" i="1"/>
  <c r="I762" i="1"/>
  <c r="I1243" i="1"/>
  <c r="K897" i="1"/>
  <c r="K896" i="1"/>
  <c r="H321" i="1"/>
  <c r="H82" i="1"/>
  <c r="H81" i="1"/>
  <c r="J886" i="1"/>
  <c r="K915" i="1"/>
  <c r="K927" i="1"/>
  <c r="K926" i="1"/>
  <c r="M113" i="1"/>
  <c r="M112" i="1"/>
  <c r="M584" i="1"/>
  <c r="M583" i="1"/>
  <c r="N721" i="1"/>
  <c r="M1293" i="1"/>
  <c r="N1310" i="1"/>
  <c r="N1309" i="1"/>
  <c r="H116" i="1"/>
  <c r="G113" i="1"/>
  <c r="M504" i="1"/>
  <c r="N512" i="1"/>
  <c r="N504" i="1"/>
  <c r="K393" i="1"/>
  <c r="K392" i="1"/>
  <c r="I345" i="1"/>
  <c r="G1056" i="1"/>
  <c r="H1186" i="1"/>
  <c r="H1185" i="1"/>
  <c r="H1184" i="1"/>
  <c r="H1141" i="1"/>
  <c r="H1117" i="1"/>
  <c r="H830" i="1"/>
  <c r="H808" i="1"/>
  <c r="H807" i="1"/>
  <c r="H659" i="1"/>
  <c r="H644" i="1"/>
  <c r="H261" i="1"/>
  <c r="K223" i="1"/>
  <c r="K222" i="1"/>
  <c r="K302" i="1"/>
  <c r="K292" i="1"/>
  <c r="J457" i="1"/>
  <c r="K666" i="1"/>
  <c r="N387" i="1"/>
  <c r="N709" i="1"/>
  <c r="N779" i="1"/>
  <c r="N1157" i="1"/>
  <c r="M1185" i="1"/>
  <c r="M1184" i="1"/>
  <c r="F1222" i="1"/>
  <c r="F1221" i="1"/>
  <c r="L81" i="1"/>
  <c r="I331" i="1"/>
  <c r="L1041" i="1"/>
  <c r="I1122" i="1"/>
  <c r="I1176" i="1"/>
  <c r="G345" i="1"/>
  <c r="G1157" i="1"/>
  <c r="G1243" i="1"/>
  <c r="H1213" i="1"/>
  <c r="H1165" i="1"/>
  <c r="H1075" i="1"/>
  <c r="H902" i="1"/>
  <c r="H73" i="1"/>
  <c r="H13" i="1"/>
  <c r="K16" i="1"/>
  <c r="K12" i="1"/>
  <c r="K11" i="1"/>
  <c r="K214" i="1"/>
  <c r="K945" i="1"/>
  <c r="K976" i="1"/>
  <c r="K1021" i="1"/>
  <c r="K1016" i="1"/>
  <c r="K1250" i="1"/>
  <c r="N497" i="1"/>
  <c r="N666" i="1"/>
  <c r="N658" i="1"/>
  <c r="N1243" i="1"/>
  <c r="K241" i="1"/>
  <c r="J521" i="1"/>
  <c r="J762" i="1"/>
  <c r="K937" i="1"/>
  <c r="J951" i="1"/>
  <c r="J976" i="1"/>
  <c r="J1016" i="1"/>
  <c r="J1176" i="1"/>
  <c r="J1130" i="1"/>
  <c r="K1177" i="1"/>
  <c r="K1176" i="1"/>
  <c r="K1186" i="1"/>
  <c r="N31" i="1"/>
  <c r="N30" i="1"/>
  <c r="N139" i="1"/>
  <c r="M179" i="1"/>
  <c r="N204" i="1"/>
  <c r="N253" i="1"/>
  <c r="N684" i="1"/>
  <c r="N683" i="1"/>
  <c r="N819" i="1"/>
  <c r="N915" i="1"/>
  <c r="N1075" i="1"/>
  <c r="N1117" i="1"/>
  <c r="N1136" i="1"/>
  <c r="N1141" i="1"/>
  <c r="N1165" i="1"/>
  <c r="N1164" i="1"/>
  <c r="N1214" i="1"/>
  <c r="N1213" i="1"/>
  <c r="M1243" i="1"/>
  <c r="J584" i="1"/>
  <c r="J583" i="1"/>
  <c r="K669" i="1"/>
  <c r="K951" i="1"/>
  <c r="J1122" i="1"/>
  <c r="K1281" i="1"/>
  <c r="K1332" i="1"/>
  <c r="M60" i="1"/>
  <c r="M11" i="1"/>
  <c r="N60" i="1"/>
  <c r="N82" i="1"/>
  <c r="N81" i="1"/>
  <c r="N467" i="1"/>
  <c r="N457" i="1"/>
  <c r="N566" i="1"/>
  <c r="M565" i="1"/>
  <c r="N597" i="1"/>
  <c r="N808" i="1"/>
  <c r="N807" i="1"/>
  <c r="M951" i="1"/>
  <c r="N976" i="1"/>
  <c r="M1066" i="1"/>
  <c r="M1075" i="1"/>
  <c r="M1150" i="1"/>
  <c r="N1177" i="1"/>
  <c r="M1207" i="1"/>
  <c r="K306" i="1"/>
  <c r="N1350" i="1"/>
  <c r="N1349" i="1"/>
  <c r="N1345" i="1"/>
  <c r="H1325" i="1"/>
  <c r="H728" i="1"/>
  <c r="H727" i="1"/>
  <c r="K1324" i="1"/>
  <c r="K1325" i="1"/>
  <c r="H767" i="1"/>
  <c r="G1000" i="1"/>
  <c r="H1157" i="1"/>
  <c r="H930" i="1"/>
  <c r="H816" i="1"/>
  <c r="H257" i="1"/>
  <c r="H223" i="1"/>
  <c r="H222" i="1"/>
  <c r="K13" i="1"/>
  <c r="K605" i="1"/>
  <c r="F197" i="1"/>
  <c r="G901" i="1"/>
  <c r="H1342" i="1"/>
  <c r="H1257" i="1"/>
  <c r="H1177" i="1"/>
  <c r="H1176" i="1"/>
  <c r="H746" i="1"/>
  <c r="H745" i="1"/>
  <c r="H504" i="1"/>
  <c r="H204" i="1"/>
  <c r="K724" i="1"/>
  <c r="K902" i="1"/>
  <c r="H1310" i="1"/>
  <c r="H1021" i="1"/>
  <c r="H819" i="1"/>
  <c r="H302" i="1"/>
  <c r="H31" i="1"/>
  <c r="H30" i="1"/>
  <c r="J238" i="1"/>
  <c r="K467" i="1"/>
  <c r="K758" i="1"/>
  <c r="K757" i="1"/>
  <c r="N331" i="1"/>
  <c r="N261" i="1"/>
  <c r="J683" i="1"/>
  <c r="K721" i="1"/>
  <c r="K1213" i="1"/>
  <c r="M94" i="1"/>
  <c r="N238" i="1"/>
  <c r="M313" i="1"/>
  <c r="N605" i="1"/>
  <c r="K1000" i="1"/>
  <c r="N623" i="1"/>
  <c r="N951" i="1"/>
  <c r="K1024" i="1"/>
  <c r="N188" i="1"/>
  <c r="N192" i="1"/>
  <c r="M1000" i="1"/>
  <c r="N1176" i="1"/>
  <c r="N1305" i="1"/>
  <c r="N113" i="1"/>
  <c r="K819" i="1"/>
  <c r="M238" i="1"/>
  <c r="M683" i="1"/>
  <c r="N930" i="1"/>
  <c r="M807" i="1"/>
  <c r="N1132" i="1"/>
  <c r="N1131" i="1"/>
  <c r="M1176" i="1"/>
  <c r="N1281" i="1"/>
  <c r="K655" i="1"/>
  <c r="N746" i="1"/>
  <c r="N745" i="1"/>
  <c r="N830" i="1"/>
  <c r="H693" i="1"/>
  <c r="N1293" i="1"/>
  <c r="K886" i="1"/>
  <c r="H1309" i="1"/>
  <c r="M900" i="1"/>
  <c r="M521" i="1"/>
  <c r="N858" i="1"/>
  <c r="N857" i="1"/>
  <c r="F1349" i="1"/>
  <c r="H1350" i="1"/>
  <c r="H1349" i="1"/>
  <c r="H1345" i="1"/>
  <c r="H1025" i="1"/>
  <c r="H1024" i="1"/>
  <c r="K1353" i="1"/>
  <c r="K1352" i="1"/>
  <c r="H146" i="1"/>
  <c r="K310" i="1"/>
  <c r="K311" i="1"/>
  <c r="L634" i="1"/>
  <c r="F1041" i="1"/>
  <c r="H1362" i="1"/>
  <c r="H1361" i="1"/>
  <c r="F658" i="1"/>
  <c r="L94" i="1"/>
  <c r="I1024" i="1"/>
  <c r="G1222" i="1"/>
  <c r="G1221" i="1"/>
  <c r="H976" i="1"/>
  <c r="H310" i="1"/>
  <c r="H311" i="1"/>
  <c r="K146" i="1"/>
  <c r="J480" i="1"/>
  <c r="F1185" i="1"/>
  <c r="F1184" i="1"/>
  <c r="I815" i="1"/>
  <c r="L1221" i="1"/>
  <c r="L683" i="1"/>
  <c r="L682" i="1"/>
  <c r="G1131" i="1"/>
  <c r="G1130" i="1"/>
  <c r="H658" i="1"/>
  <c r="K1350" i="1"/>
  <c r="K1349" i="1"/>
  <c r="K1345" i="1"/>
  <c r="I644" i="1"/>
  <c r="L1066" i="1"/>
  <c r="L1089" i="1"/>
  <c r="I1150" i="1"/>
  <c r="L1170" i="1"/>
  <c r="K197" i="1"/>
  <c r="I197" i="1"/>
  <c r="N897" i="1"/>
  <c r="N896" i="1"/>
  <c r="L896" i="1"/>
  <c r="L886" i="1"/>
  <c r="F521" i="1"/>
  <c r="G12" i="1"/>
  <c r="G565" i="1"/>
  <c r="G583" i="1"/>
  <c r="G582" i="1"/>
  <c r="G734" i="1"/>
  <c r="G733" i="1"/>
  <c r="H1170" i="1"/>
  <c r="H521" i="1"/>
  <c r="H458" i="1"/>
  <c r="H457" i="1"/>
  <c r="H139" i="1"/>
  <c r="J112" i="1"/>
  <c r="M187" i="1"/>
  <c r="M93" i="1"/>
  <c r="F1111" i="1"/>
  <c r="F179" i="1"/>
  <c r="L936" i="1"/>
  <c r="G616" i="1"/>
  <c r="H1000" i="1"/>
  <c r="H858" i="1"/>
  <c r="H857" i="1"/>
  <c r="J179" i="1"/>
  <c r="J313" i="1"/>
  <c r="K416" i="1"/>
  <c r="K403" i="1"/>
  <c r="K1157" i="1"/>
  <c r="N1353" i="1"/>
  <c r="N1352" i="1"/>
  <c r="H1190" i="1"/>
  <c r="H374" i="1"/>
  <c r="H241" i="1"/>
  <c r="J249" i="1"/>
  <c r="K274" i="1"/>
  <c r="K249" i="1"/>
  <c r="K481" i="1"/>
  <c r="K480" i="1"/>
  <c r="K830" i="1"/>
  <c r="J901" i="1"/>
  <c r="K1201" i="1"/>
  <c r="K1185" i="1"/>
  <c r="K1184" i="1"/>
  <c r="G858" i="1"/>
  <c r="G857" i="1"/>
  <c r="H274" i="1"/>
  <c r="H238" i="1"/>
  <c r="K378" i="1"/>
  <c r="K373" i="1"/>
  <c r="K709" i="1"/>
  <c r="K1122" i="1"/>
  <c r="J1164" i="1"/>
  <c r="K1208" i="1"/>
  <c r="K1207" i="1"/>
  <c r="J1309" i="1"/>
  <c r="M976" i="1"/>
  <c r="J187" i="1"/>
  <c r="K313" i="1"/>
  <c r="K566" i="1"/>
  <c r="K565" i="1"/>
  <c r="J936" i="1"/>
  <c r="K1362" i="1"/>
  <c r="K1361" i="1"/>
  <c r="M331" i="1"/>
  <c r="N481" i="1"/>
  <c r="N480" i="1"/>
  <c r="N589" i="1"/>
  <c r="N824" i="1"/>
  <c r="N815" i="1"/>
  <c r="M1222" i="1"/>
  <c r="M1221" i="1"/>
  <c r="K1117" i="1"/>
  <c r="K1111" i="1"/>
  <c r="N214" i="1"/>
  <c r="N416" i="1"/>
  <c r="N403" i="1"/>
  <c r="M734" i="1"/>
  <c r="M733" i="1"/>
  <c r="N1016" i="1"/>
  <c r="M1250" i="1"/>
  <c r="M1257" i="1"/>
  <c r="M1256" i="1"/>
  <c r="M1249" i="1"/>
  <c r="H112" i="1"/>
  <c r="J900" i="1"/>
  <c r="H1358" i="1"/>
  <c r="H1357" i="1"/>
  <c r="H1353" i="1"/>
  <c r="H1352" i="1"/>
  <c r="L814" i="1"/>
  <c r="I93" i="1"/>
  <c r="L93" i="1"/>
  <c r="I231" i="1"/>
  <c r="L402" i="1"/>
  <c r="K635" i="1"/>
  <c r="K634" i="1"/>
  <c r="I634" i="1"/>
  <c r="H373" i="1"/>
  <c r="K815" i="1"/>
  <c r="K950" i="1"/>
  <c r="N708" i="1"/>
  <c r="N682" i="1"/>
  <c r="F901" i="1"/>
  <c r="F900" i="1"/>
  <c r="G761" i="1"/>
  <c r="H951" i="1"/>
  <c r="G950" i="1"/>
  <c r="K858" i="1"/>
  <c r="K857" i="1"/>
  <c r="N900" i="1"/>
  <c r="M1130" i="1"/>
  <c r="K1249" i="1"/>
  <c r="F1131" i="1"/>
  <c r="F951" i="1"/>
  <c r="F815" i="1"/>
  <c r="F814" i="1"/>
  <c r="L392" i="1"/>
  <c r="N393" i="1"/>
  <c r="N392" i="1"/>
  <c r="I858" i="1"/>
  <c r="I857" i="1"/>
  <c r="I814" i="1"/>
  <c r="L951" i="1"/>
  <c r="I1111" i="1"/>
  <c r="L1249" i="1"/>
  <c r="I682" i="1"/>
  <c r="H187" i="1"/>
  <c r="I886" i="1"/>
  <c r="L733" i="1"/>
  <c r="H761" i="1"/>
  <c r="K767" i="1"/>
  <c r="K768" i="1"/>
  <c r="J761" i="1"/>
  <c r="N373" i="1"/>
  <c r="M762" i="1"/>
  <c r="M761" i="1"/>
  <c r="N1184" i="1"/>
  <c r="G900" i="1"/>
  <c r="H926" i="1"/>
  <c r="H900" i="1"/>
  <c r="K1256" i="1"/>
  <c r="F708" i="1"/>
  <c r="F682" i="1"/>
  <c r="F582" i="1"/>
  <c r="H708" i="1"/>
  <c r="H683" i="1"/>
  <c r="H682" i="1"/>
  <c r="J11" i="1"/>
  <c r="K94" i="1"/>
  <c r="K93" i="1"/>
  <c r="K165" i="1"/>
  <c r="J402" i="1"/>
  <c r="N886" i="1"/>
  <c r="N814" i="1"/>
  <c r="H292" i="1"/>
  <c r="H231" i="1"/>
  <c r="H1256" i="1"/>
  <c r="H12" i="1"/>
  <c r="F1170" i="1"/>
  <c r="F1130" i="1"/>
  <c r="F976" i="1"/>
  <c r="F68" i="1"/>
  <c r="F480" i="1"/>
  <c r="F402" i="1"/>
  <c r="G112" i="1"/>
  <c r="G231" i="1"/>
  <c r="H1041" i="1"/>
  <c r="H165" i="1"/>
  <c r="H93" i="1"/>
  <c r="H60" i="1"/>
  <c r="K238" i="1"/>
  <c r="K231" i="1"/>
  <c r="K458" i="1"/>
  <c r="K457" i="1"/>
  <c r="K402" i="1"/>
  <c r="K623" i="1"/>
  <c r="J733" i="1"/>
  <c r="N187" i="1"/>
  <c r="N1130" i="1"/>
  <c r="F1327" i="1"/>
  <c r="F1293" i="1"/>
  <c r="F1249" i="1"/>
  <c r="F807" i="1"/>
  <c r="F761" i="1"/>
  <c r="F733" i="1"/>
  <c r="F373" i="1"/>
  <c r="F231" i="1"/>
  <c r="F30" i="1"/>
  <c r="I68" i="1"/>
  <c r="I81" i="1"/>
  <c r="I11" i="1"/>
  <c r="I187" i="1"/>
  <c r="I774" i="1"/>
  <c r="I807" i="1"/>
  <c r="I761" i="1"/>
  <c r="I1157" i="1"/>
  <c r="I1130" i="1"/>
  <c r="I1293" i="1"/>
  <c r="F1345" i="1"/>
  <c r="I403" i="1"/>
  <c r="I402" i="1"/>
  <c r="I733" i="1"/>
  <c r="G774" i="1"/>
  <c r="H1131" i="1"/>
  <c r="H1122" i="1"/>
  <c r="H1112" i="1"/>
  <c r="H1111" i="1"/>
  <c r="H345" i="1"/>
  <c r="H331" i="1"/>
  <c r="J515" i="1"/>
  <c r="J1222" i="1"/>
  <c r="J1221" i="1"/>
  <c r="N634" i="1"/>
  <c r="N774" i="1"/>
  <c r="F774" i="1"/>
  <c r="F565" i="1"/>
  <c r="F60" i="1"/>
  <c r="F11" i="1"/>
  <c r="I60" i="1"/>
  <c r="L68" i="1"/>
  <c r="L11" i="1"/>
  <c r="L187" i="1"/>
  <c r="L373" i="1"/>
  <c r="L231" i="1"/>
  <c r="N765" i="1"/>
  <c r="N762" i="1"/>
  <c r="L807" i="1"/>
  <c r="L761" i="1"/>
  <c r="L1016" i="1"/>
  <c r="L1075" i="1"/>
  <c r="L1150" i="1"/>
  <c r="G708" i="1"/>
  <c r="G682" i="1"/>
  <c r="G1184" i="1"/>
  <c r="H1249" i="1"/>
  <c r="H734" i="1"/>
  <c r="H733" i="1"/>
  <c r="H605" i="1"/>
  <c r="H582" i="1"/>
  <c r="K644" i="1"/>
  <c r="K791" i="1"/>
  <c r="K788" i="1"/>
  <c r="K782" i="1"/>
  <c r="K774" i="1"/>
  <c r="J1024" i="1"/>
  <c r="J1111" i="1"/>
  <c r="N112" i="1"/>
  <c r="N93" i="1"/>
  <c r="F94" i="1"/>
  <c r="F93" i="1"/>
  <c r="I515" i="1"/>
  <c r="I605" i="1"/>
  <c r="I582" i="1"/>
  <c r="I1075" i="1"/>
  <c r="I950" i="1"/>
  <c r="L1164" i="1"/>
  <c r="L1130" i="1"/>
  <c r="I1222" i="1"/>
  <c r="I1221" i="1"/>
  <c r="I1327" i="1"/>
  <c r="L480" i="1"/>
  <c r="G222" i="1"/>
  <c r="G792" i="1"/>
  <c r="H1305" i="1"/>
  <c r="H1293" i="1"/>
  <c r="H1281" i="1"/>
  <c r="H1164" i="1"/>
  <c r="H1130" i="1"/>
  <c r="H1150" i="1"/>
  <c r="H1016" i="1"/>
  <c r="H566" i="1"/>
  <c r="H565" i="1"/>
  <c r="H402" i="1"/>
  <c r="J165" i="1"/>
  <c r="J93" i="1"/>
  <c r="K209" i="1"/>
  <c r="K187" i="1"/>
  <c r="N515" i="1"/>
  <c r="N402" i="1"/>
  <c r="K659" i="1"/>
  <c r="K658" i="1"/>
  <c r="J858" i="1"/>
  <c r="J857" i="1"/>
  <c r="J814" i="1"/>
  <c r="K1321" i="1"/>
  <c r="K1309" i="1"/>
  <c r="M616" i="1"/>
  <c r="M582" i="1"/>
  <c r="M1460" i="1"/>
  <c r="N734" i="1"/>
  <c r="N733" i="1"/>
  <c r="N767" i="1"/>
  <c r="N768" i="1"/>
  <c r="M774" i="1"/>
  <c r="N1000" i="1"/>
  <c r="N950" i="1"/>
  <c r="K618" i="1"/>
  <c r="K617" i="1"/>
  <c r="J617" i="1"/>
  <c r="J616" i="1"/>
  <c r="J582" i="1"/>
  <c r="G847" i="1"/>
  <c r="G815" i="1"/>
  <c r="G814" i="1"/>
  <c r="H852" i="1"/>
  <c r="H847" i="1"/>
  <c r="H815" i="1"/>
  <c r="H814" i="1"/>
  <c r="J331" i="1"/>
  <c r="J231" i="1"/>
  <c r="M886" i="1"/>
  <c r="M814" i="1"/>
  <c r="N1222" i="1"/>
  <c r="N1221" i="1"/>
  <c r="N584" i="1"/>
  <c r="N583" i="1"/>
  <c r="N582" i="1"/>
  <c r="M788" i="1"/>
  <c r="M782" i="1"/>
  <c r="K589" i="1"/>
  <c r="K597" i="1"/>
  <c r="K583" i="1"/>
  <c r="K808" i="1"/>
  <c r="K807" i="1"/>
  <c r="J1056" i="1"/>
  <c r="K1132" i="1"/>
  <c r="K1131" i="1"/>
  <c r="K1130" i="1"/>
  <c r="K1286" i="1"/>
  <c r="K1285" i="1"/>
  <c r="N346" i="1"/>
  <c r="N345" i="1"/>
  <c r="M644" i="1"/>
  <c r="M1056" i="1"/>
  <c r="M950" i="1"/>
  <c r="N1170" i="1"/>
  <c r="N1264" i="1"/>
  <c r="N1256" i="1"/>
  <c r="N1249" i="1"/>
  <c r="K847" i="1"/>
  <c r="K1342" i="1"/>
  <c r="K1327" i="1"/>
  <c r="N257" i="1"/>
  <c r="N249" i="1"/>
  <c r="M345" i="1"/>
  <c r="M231" i="1"/>
  <c r="F1460" i="1"/>
  <c r="K761" i="1"/>
  <c r="N1460" i="1"/>
  <c r="I1460" i="1"/>
  <c r="G93" i="1"/>
  <c r="G1460" i="1"/>
  <c r="N231" i="1"/>
  <c r="F950" i="1"/>
  <c r="K814" i="1"/>
  <c r="H11" i="1"/>
  <c r="L950" i="1"/>
  <c r="L1460" i="1"/>
  <c r="K616" i="1"/>
  <c r="K582" i="1"/>
  <c r="K1460" i="1"/>
  <c r="J950" i="1"/>
  <c r="J1460" i="1"/>
  <c r="N761" i="1"/>
  <c r="I1249" i="1"/>
  <c r="H950" i="1"/>
  <c r="H1460" i="1"/>
</calcChain>
</file>

<file path=xl/sharedStrings.xml><?xml version="1.0" encoding="utf-8"?>
<sst xmlns="http://schemas.openxmlformats.org/spreadsheetml/2006/main" count="4931" uniqueCount="1981">
  <si>
    <t>к закону Белгородской области</t>
  </si>
  <si>
    <t>(тыс. рублей)</t>
  </si>
  <si>
    <t>Наименование</t>
  </si>
  <si>
    <t>ЦСР</t>
  </si>
  <si>
    <t>ВР</t>
  </si>
  <si>
    <t>Рз</t>
  </si>
  <si>
    <t>ПР</t>
  </si>
  <si>
    <t>Государственная программа Белгородской области  «Обеспечение безопасности жизнедеятельности населения и территорий Белгородской области на 2014-2020 годы»</t>
  </si>
  <si>
    <t xml:space="preserve">Подпрограмма «Профилактика немедицинского потребления наркотических средств и психотропных веществ» </t>
  </si>
  <si>
    <t xml:space="preserve">01 1 </t>
  </si>
  <si>
    <t xml:space="preserve">Основное  мероприятие «Реализация мероприятий  по осуществлению антинаркотической пропаганды и антинаркотического просвещения» </t>
  </si>
  <si>
    <t xml:space="preserve">01 1 01 </t>
  </si>
  <si>
    <t>01 1 01 20310</t>
  </si>
  <si>
    <t>07</t>
  </si>
  <si>
    <t>09</t>
  </si>
  <si>
    <t>Мероприятия по осуществлению антинаркотической пропаганды и антинаркотического просвещения  (Предоставление субсидий бюджетным, автономным учреждениям и  иным некоммерческим организациям)</t>
  </si>
  <si>
    <t>600</t>
  </si>
  <si>
    <t>Основное мероприятие «Реализация мероприятий по раннему выявлению потребителей наркотиков»</t>
  </si>
  <si>
    <t>01 1 02</t>
  </si>
  <si>
    <t>Мероприятия по раннему выявлению потребителей наркотиков (Предоставление субсидий бюджетным, автономным учреждениям и  иным некоммерческим организациям)</t>
  </si>
  <si>
    <t>01 1 02 20320</t>
  </si>
  <si>
    <t>01</t>
  </si>
  <si>
    <t>Мероприятия по социальной реабилитации и ресоциализации потребителей наркотических средств и психотропных веществ в условиях негосударственного реабилитационного центра (Предоставление субсидий бюджетным, автономным учреждениям и  иным некоммерческим организациям)</t>
  </si>
  <si>
    <t>01 1 02 20321</t>
  </si>
  <si>
    <t xml:space="preserve">Подпрограмма «Государственная поддержка уголовно-исполнительной системы»  </t>
  </si>
  <si>
    <t xml:space="preserve">01 2 </t>
  </si>
  <si>
    <t>Основное мероприятие «Реализация государственной поддержки уголовно-исполнительной системы»</t>
  </si>
  <si>
    <t>01 2 01</t>
  </si>
  <si>
    <t>Закупка оборудования (медицинского оборудования) (Закупка товаров, работ и услуг для обеспечения государственных (муниципальных) нужд)</t>
  </si>
  <si>
    <t>01 2 01 20880</t>
  </si>
  <si>
    <t>03</t>
  </si>
  <si>
    <t xml:space="preserve">Подпрограмма «Снижение рисков и смягчение последствий чрезвычайных ситуаций природного и техногенного характера, пожарная безопасность и защита населения» </t>
  </si>
  <si>
    <t>01 3</t>
  </si>
  <si>
    <t>01 3 01</t>
  </si>
  <si>
    <t>Обеспечение деятельности (оказание услуг) государственных учреждений (организаций) (Расходы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</si>
  <si>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01 3 01 00590</t>
  </si>
  <si>
    <t>100</t>
  </si>
  <si>
    <t>10</t>
  </si>
  <si>
    <t>Обеспечение деятельности (оказание услуг) государственных учреждений (организаций) (Закупка товаров, работ и услуг для обеспечения государственных (муниципальных) нужд)</t>
  </si>
  <si>
    <t>Обеспечение деятельности (оказание услуг) государственных учреждений (организаций) (Иные бюджетные ассигнования)</t>
  </si>
  <si>
    <t>800</t>
  </si>
  <si>
    <t>Приобретение автотранспорта (специализированного и  пассажирского автотранспорта) (Закупка товаров, работ и услуг для обеспечения государственных (муниципальных) нужд)</t>
  </si>
  <si>
    <t>01 3 01 21710</t>
  </si>
  <si>
    <t>Капитальный ремонт объектов государственной собственности  Белгородской области (Закупка товаров, работ и услуг для обеспечения государственных (муниципальных) нужд)</t>
  </si>
  <si>
    <t>01 3 01 22110</t>
  </si>
  <si>
    <t>01 3 01 40370</t>
  </si>
  <si>
    <t>01 3 02</t>
  </si>
  <si>
    <t>Реализация мероприятий по созданию, развертыванию, поддержанию в готовности системы «112» (Закупка товаров, работ и услуг для обеспечения государственных (муниципальных) нужд)</t>
  </si>
  <si>
    <t>01 3 02 R0980</t>
  </si>
  <si>
    <t>200</t>
  </si>
  <si>
    <t>Основное мероприятие «Мобилизационная подготовка населения области»</t>
  </si>
  <si>
    <t>01 3 03</t>
  </si>
  <si>
    <t>Подготовка населения и организаций к действиям в чрезвычайных ситуациях в мирное и военное время (Закупка товаров, работ и услуг для обеспечения государственных (муниципальных) нужд)</t>
  </si>
  <si>
    <t>01 3 03 20340</t>
  </si>
  <si>
    <t>Основное мероприятие «Реализация мероприятий противопожарной службы области»</t>
  </si>
  <si>
    <t>01 3 04</t>
  </si>
  <si>
    <t>Гранты  подразделениям добровольной пожарной охраны (Закупка товаров, работ и услуг для обеспечения государственных (муниципальных) нужд)</t>
  </si>
  <si>
    <t>01 3 04 20850</t>
  </si>
  <si>
    <t xml:space="preserve">Подпрограмма  «Укрепление общественного порядка»  </t>
  </si>
  <si>
    <t xml:space="preserve">01 4 </t>
  </si>
  <si>
    <t>Основное мероприятие «Реализация мероприятий по безопасности дорожного движения»</t>
  </si>
  <si>
    <t>01 4 01</t>
  </si>
  <si>
    <t>Реализация мероприятий по безопасности дорожного движения в рамках подпрограммы «Укрепление общественного порядка» государственной программы Белгородской области «Обеспечение безопасности жизнедеятельности населения и территорий Белгородской области на 2014-2020 годы» (Закупка товаров, работ и услуг для обеспечения государственных (муниципальных) нужд)</t>
  </si>
  <si>
    <t>01 4 01 20360</t>
  </si>
  <si>
    <t>14</t>
  </si>
  <si>
    <t>Реализация мероприятий по безопасности дорожного движения в рамках подпрограммы «Укрепление общественного порядка» государственной программы Белгородской области «Обеспечение безопасности жизнедеятельности населения и территорий Белгородской области на 2014-2020 годы» (Предоставление субсидий бюджетным, автономным учреждениям и иным некоммерческим организациям)</t>
  </si>
  <si>
    <t>Основное мероприятие «Субвенции на реализацию Соглашения между Министерством внутренних дел Российской Федерации и Правительством Белгородской области»</t>
  </si>
  <si>
    <t xml:space="preserve">01 4 02 </t>
  </si>
  <si>
    <t>Субвенции федеральному бюджету на осуществление части переданных полномочий по составлению протоколов об административных правонарушениях, посягающих на общественный порядок и общественную безопасность (Межбюджетные трансферты)</t>
  </si>
  <si>
    <t>01 4 02 57010</t>
  </si>
  <si>
    <t>500</t>
  </si>
  <si>
    <t>02</t>
  </si>
  <si>
    <t xml:space="preserve">Подпрограмма «Развитие мировой юстиции в Белгородской области»  </t>
  </si>
  <si>
    <t xml:space="preserve">01 5 </t>
  </si>
  <si>
    <t>Основное мероприятие «Финансовое  обеспечение деятельности аппаратов мировых судей области»</t>
  </si>
  <si>
    <t>01 5 01</t>
  </si>
  <si>
    <t>Обеспечение функций  органов власти Белгородской области, в том числе территориальных органов  (Расходы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</si>
  <si>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01 5 01 90019</t>
  </si>
  <si>
    <t>0 1</t>
  </si>
  <si>
    <t>0 5</t>
  </si>
  <si>
    <t>Обеспечение функций  органов власти Белгородской области, в том числе территориальных органов (Закупка товаров, работ и услуг для обеспечения государственных (муниципальных) нужд)</t>
  </si>
  <si>
    <t>05</t>
  </si>
  <si>
    <t>Обеспечение функций государственных органов Белгородской области, в том числе и территориальных органов (Иные бюджетные ассигнования)</t>
  </si>
  <si>
    <t>Основное мероприятие «Реализация мероприятий в области деятельности аппаратов мировых судей области»</t>
  </si>
  <si>
    <t xml:space="preserve">01 5 02 </t>
  </si>
  <si>
    <t>Мероприятия   (Расходы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</si>
  <si>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01 5 02 29990</t>
  </si>
  <si>
    <t>Мероприятия  (Закупка товаров, работ и услуг для обеспечения государственных (муниципальных) нужд)</t>
  </si>
  <si>
    <t xml:space="preserve">Подпрограмма  «Профилактика безнадзорности и правонарушений несовершеннолетних» </t>
  </si>
  <si>
    <t>01 6</t>
  </si>
  <si>
    <t>Основное мероприятие «Профилактика безнадзорности и правонарушений несовершеннолетних»</t>
  </si>
  <si>
    <t xml:space="preserve">01 6 01 </t>
  </si>
  <si>
    <t>01 6 01 29990</t>
  </si>
  <si>
    <t>04</t>
  </si>
  <si>
    <t>11</t>
  </si>
  <si>
    <t>Основное мероприятие «Субвенции на осуществление полномочий по созданию и организации деятельности территориальных комиссий по делам несовершеннолетних и защите их прав»</t>
  </si>
  <si>
    <t>01 6 02</t>
  </si>
  <si>
    <t>Субвенции на осуществление полномочий по созданию и организации деятельности территориальных комиссий по делам несовершеннолетних и защите их прав (Межбюджетные трансферты)</t>
  </si>
  <si>
    <t>01 6 02 71220</t>
  </si>
  <si>
    <t xml:space="preserve">Подпрограмма  «Построение и развитие аппаратно-программного комплекса «Безопасный город» </t>
  </si>
  <si>
    <t>01 7</t>
  </si>
  <si>
    <t>Основное мероприятие «Формирование комплексной многоуровневой системы обеспечения общественной безопасности»</t>
  </si>
  <si>
    <t>01 7 01</t>
  </si>
  <si>
    <t>Финансовое обеспечение мероприятий по развитию аппаратно-программного комплекса «Безопасный город» (Закупка товаров, работ и услуг для обеспечения государственных (муниципальных) нужд)</t>
  </si>
  <si>
    <t>01 7 01 20350</t>
  </si>
  <si>
    <t xml:space="preserve">Государственная программа Белгородской области  «Развитие образования Белгородской области на 2014-2020 годы» </t>
  </si>
  <si>
    <t xml:space="preserve">Подпрограмма «Развитие дошкольного образования» </t>
  </si>
  <si>
    <t xml:space="preserve">02 1 </t>
  </si>
  <si>
    <t xml:space="preserve">Основное мероприятие «Реализация образовательных программ дошкольного образования» </t>
  </si>
  <si>
    <t>02 1 01</t>
  </si>
  <si>
    <t>Субвенции  на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(Межбюджетные трансферты)</t>
  </si>
  <si>
    <t>02 1 01 73020</t>
  </si>
  <si>
    <t xml:space="preserve">Основное мероприятие «Государственная поддержка предоставления  дошкольного образования»  </t>
  </si>
  <si>
    <t>02 1 02</t>
  </si>
  <si>
    <t>Субсидии  на поддержку альтернативных форм предоставления дошкольного образования  (Межбюджетные трансферты)</t>
  </si>
  <si>
    <t>02 1 02 73010</t>
  </si>
  <si>
    <t>Субвенции  на выплату компенсации части родительской платы за присмотр и уход за детьми в образовательных организациях, реализующих основную образовательную программу дошкольного образования  (Межбюджетные трансферты)</t>
  </si>
  <si>
    <t>02 1 02 73030</t>
  </si>
  <si>
    <t>Основное мероприятие «Развитие инфраструктуры системы дошкольного образования»</t>
  </si>
  <si>
    <t>02 1 04</t>
  </si>
  <si>
    <t>Резервный фонд Правительства Белгородской области (Капитальные вложения в объекты государственной (муниципальной) собственности)</t>
  </si>
  <si>
    <t>02 1 04 20550</t>
  </si>
  <si>
    <t>Строительство (реконструкция) объектов социального и производственного комплексов, в том числе объектов общегражданского назначения, жилья, инфраструктуры (Капитальные вложения в объекты государственной (муниципальной) собственности)</t>
  </si>
  <si>
    <t>02 1 04 40370</t>
  </si>
  <si>
    <t>Средства, передаваемые для компенсации расходов, возникших в результате решения, принятых органами власти другого уровня, за счет средств резервного фонда Правительства Белгородской области (Межбюджетные трансферты)</t>
  </si>
  <si>
    <t>02 1 04 70550</t>
  </si>
  <si>
    <t>Субсидии на софинансирование капитальных вложений (строительства, реконструкции и приобретения объектов недвижимого имущества) в объекты муниципальной собственности  (Межбюджетные трансферты)</t>
  </si>
  <si>
    <t>02 1 04 71120</t>
  </si>
  <si>
    <t>Субсидии на софинансирование капитального ремонта объектов муниципальной собственности (Межбюджетные трансферты)</t>
  </si>
  <si>
    <t>02 1 04 72120</t>
  </si>
  <si>
    <t xml:space="preserve">Подпрограмма «Развитие общего образования» </t>
  </si>
  <si>
    <t xml:space="preserve">02 2 </t>
  </si>
  <si>
    <t xml:space="preserve">Основное мероприятие «Реализация программ общего образования» </t>
  </si>
  <si>
    <t>02 2 01</t>
  </si>
  <si>
    <t>Обеспечение деятельности (оказание услуг) государственных учреждений (организаций) Белгородской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</si>
  <si>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02 2 01 00590</t>
  </si>
  <si>
    <t>Обеспечение деятельности (оказание услуг) государственных учреждений (организаций) Белгородской области (Предоставление субсидий бюджетным, автономным учреждениям и иным некоммерческим организациям)</t>
  </si>
  <si>
    <t>Обеспечение деятельности (оказание услуг) государственных учреждений (организаций) Белгородской области  (Иные бюджетные ассигнования)</t>
  </si>
  <si>
    <t>Поддержка некоммерческих организаций  (Предоставление субсидий бюджетным, автономным учреждениям и иным некоммерческим организациям)</t>
  </si>
  <si>
    <t>02 2 01 21020</t>
  </si>
  <si>
    <t>02 2 01 23060</t>
  </si>
  <si>
    <t>Выплата денежного вознаграждения за выполнение функций классного руководителя педагогическим работникам государственных образовательных учреждений (организаций) (Предоставление субсидий бюджетным, автономным учреждениям и иным некоммерческим организациям)</t>
  </si>
  <si>
    <t>Субвенции  на реализацию государственного стандарта общего образования  (Межбюджетные трансферты)</t>
  </si>
  <si>
    <t>02 2 01 73040</t>
  </si>
  <si>
    <t>Субвенции  на выплату денежного вознаграждения за выполнение функций классного руководителя педагогическим работникам  муниципальных образовательных учреждений (организаций) (Межбюджетные трансферты)</t>
  </si>
  <si>
    <t>02 2 01 73060</t>
  </si>
  <si>
    <t>Основное мероприятие «Социальная поддержка обучающихся»</t>
  </si>
  <si>
    <t>02 2 02</t>
  </si>
  <si>
    <t>Пособия и компенсация детям-сиротам и детям, оставшимся без попечения родителей  (Социальное обеспечение и иные выплаты населению)</t>
  </si>
  <si>
    <t>02 2 02 12210</t>
  </si>
  <si>
    <t>300</t>
  </si>
  <si>
    <t>Распространение на всей территории  Российской Федерации  современных моделей успешной социализации детей в рамках подпрограммы «Развитие общего образования» государственной программы «Развитие образования Белгородской области на 2014-2020 годы»  (Закупка товаров, работ и услуг для обеспечения государственных нужд)</t>
  </si>
  <si>
    <t>02 2 2026</t>
  </si>
  <si>
    <t>Распространение на всей территории  Российской Федерации  современных моделей успешной социализации детей в рамках подпрограммы «Развитие общего образования» государственной программы «Развитие образования Белгородской области на 2014-2020 годы»  (Предоставление субсидий бюджетным, автономным учреждениям и иным некоммерческим организациям)</t>
  </si>
  <si>
    <t>Основное мероприятие «Содействие развитию  общего образования»</t>
  </si>
  <si>
    <t>02 2 03</t>
  </si>
  <si>
    <t>Финансовое обеспечение мероприятий  федеральной целевой программы развития образования на 2016-2020 годы(за счет субсидий федерального бюджета)  (Закупка товаров, работ и услуг для обеспечения государственных (муниципальных) нужд)</t>
  </si>
  <si>
    <t>02 2 03 54980</t>
  </si>
  <si>
    <t>Мероприятия   (Закупка товаров, работ и услуг для обеспечения государственных (муниципальных) нужд)</t>
  </si>
  <si>
    <t>02 2 03 29990</t>
  </si>
  <si>
    <t>Финансовое обеспечение мероприятий федеральной целевой программы развитие образования  на 2016-2020 годы (Закупка товаров, работ и услуг для обеспечения государственных (муниципальных) нужд)</t>
  </si>
  <si>
    <t>02 2 03 R4980</t>
  </si>
  <si>
    <t>Финансовое обеспечение мероприятий федеральной целевой программы развитие образования  на 2016-2020 годы  за счет средств  бюджета субъекта  Российской Федерации (Межбюджетные трансферты)</t>
  </si>
  <si>
    <t>Основное мероприятие «Поощрение лучших учителей»</t>
  </si>
  <si>
    <t>02 2 04</t>
  </si>
  <si>
    <t>Поощрение лучших учителей (за счет субсидий из федерального бюджета) (Закупка товаров, работ и услуг для обеспечения государственных (муниципальных) нужд)</t>
  </si>
  <si>
    <t>02 2 04 50880</t>
  </si>
  <si>
    <t>Поощрение лучших учителей (Закупка товаров, работ и услуг для обеспечения государственных (муниципальных) нужд)</t>
  </si>
  <si>
    <t>Поощрение лучших учителей (Социальное обеспечение и иные выплаты населению)</t>
  </si>
  <si>
    <t>02 2 04 R0880</t>
  </si>
  <si>
    <t>Основное мероприятие «Мероприятия по развитию общего образования, выявление и поддержка одаренных детей»</t>
  </si>
  <si>
    <t>02 2 05</t>
  </si>
  <si>
    <t>Резервный фонд Правительства области (Социальное обеспечение и иные выплаты населению)</t>
  </si>
  <si>
    <t>02 2 05 20550</t>
  </si>
  <si>
    <t>Мероприятия (Закупка товаров, работ и услуг для обеспечения государственных (муниципальных) нужд)</t>
  </si>
  <si>
    <t>02 2 05 29990</t>
  </si>
  <si>
    <t>Мероприятия (Социальное обеспечение и иные выплаты населению)</t>
  </si>
  <si>
    <t>Мероприятия (Предоставление субсидий бюджетным, автономным учреждениям и иным некоммерческим организациям)</t>
  </si>
  <si>
    <t>Основное мероприятие «Развитие инфраструктуры системы общего образования»</t>
  </si>
  <si>
    <t>02 2 06</t>
  </si>
  <si>
    <t>02 2 06 40370</t>
  </si>
  <si>
    <t>Капитальный ремонт объектов государственной собственности Белгородской области (Предоставление субсидий бюджетным, автономным учреждениям и иным некоммерческим организациям)</t>
  </si>
  <si>
    <t>02 2 06 22110</t>
  </si>
  <si>
    <t>Строительство (реконструкция) объектов социального и производственного комплексов, в том числе объектов общегражданского назначения, жилья, инфраструктуры    (Капитальные вложения в объекты государственной (муниципальной) собственности)</t>
  </si>
  <si>
    <t>Создание в общеобразовательных организациях, расположенных в сельской местности, условий для занятий физической культурой и спортом (Межбюджетные трансферты)</t>
  </si>
  <si>
    <t>02 2 06 50970</t>
  </si>
  <si>
    <t>Субсидии на реализацию мероприятий по содействию создания в субъектах Российской Федерации новых мест в общеобразовательных организациях  (Межбюджетные трансферты)</t>
  </si>
  <si>
    <t>02 2 06 55200</t>
  </si>
  <si>
    <t>02 2 06 R0970</t>
  </si>
  <si>
    <t>Создание в общеобразовательных организациях, расположенных в сельской местности, условий для занятий физической культурой и спортом   (Капитальные вложения в объекты государственной (муниципальной) собственности)</t>
  </si>
  <si>
    <t>02 2 06 R5200</t>
  </si>
  <si>
    <t>Субсидии на реализацию мероприятий по содействию создания в субъектах Российской Федерации новых мест в общеобразовательных организациях(Межбюджетные трансферты)</t>
  </si>
  <si>
    <t>Средства, передаваемые для компенсации расходов, возникших в результате решений, принятых органами власти другого уровня за счет средств резервного фонда Правительства Белгородской области</t>
  </si>
  <si>
    <t>02 2 06 70550</t>
  </si>
  <si>
    <t>Субсидии на создание в общеобразовательных организациях, расположенных в сельской местности, условий для занятий физической культурой и спортом (Межбюджетные трансферты)</t>
  </si>
  <si>
    <t>02 2 06 71120</t>
  </si>
  <si>
    <t>02 2 06 72120</t>
  </si>
  <si>
    <t>02 2 07</t>
  </si>
  <si>
    <t>02 2 07 29990</t>
  </si>
  <si>
    <t>Финансовое обеспечение мероприятий федеральной целевой программы развития образования на 2016-2020 годы  (Закупка товаров, работ и услуг для обеспечения государственных (муниципальных) нужд)</t>
  </si>
  <si>
    <t>02 2 07 R4980</t>
  </si>
  <si>
    <t>Финансовое обеспечение мероприятий федеральной целевой программы развития образования на 2016-2020 годы  (Предоставление субсидий бюджетным, автономным учреждениям и иным некоммерческим организациям)</t>
  </si>
  <si>
    <t xml:space="preserve">Подпрограмма «Развитие  дополнительного образования детей» </t>
  </si>
  <si>
    <t xml:space="preserve">02 3 </t>
  </si>
  <si>
    <t xml:space="preserve">Основное мероприятие «Реализация дополнительных общеобразовательных (общеразвивающих) программ» </t>
  </si>
  <si>
    <t>02 3 01</t>
  </si>
  <si>
    <t>Обеспечение деятельности (оказание услуг)  государственных  учреждений (организаций) Белгородской области (Предоставление субсидий бюджетным, автономным учреждениям и иным некоммерческим организациям)</t>
  </si>
  <si>
    <t>02 3 01 00590</t>
  </si>
  <si>
    <t>Основное мероприятие «Реализация мероприятий, проводимых для детей и молодежи»</t>
  </si>
  <si>
    <t>02 3 02</t>
  </si>
  <si>
    <t>02 3 02 29990</t>
  </si>
  <si>
    <t>02 3 02 55196</t>
  </si>
  <si>
    <t>Финансовое обеспечение мероприятий федеральной целевой программы развития образования на 2016-2020 годы (Закупка товаров, работ и услуг для государственных (муниципальных) нужд)</t>
  </si>
  <si>
    <t>02 3 02 R4980</t>
  </si>
  <si>
    <t>02 3 02 R5196</t>
  </si>
  <si>
    <t>Основное мероприятие «Развитие инфраструктуры системы дополнительного образования»</t>
  </si>
  <si>
    <t>02 3 03</t>
  </si>
  <si>
    <t>400</t>
  </si>
  <si>
    <t>Подпрограмма «Развитие системы оценки качества образования»</t>
  </si>
  <si>
    <t xml:space="preserve">02 4 </t>
  </si>
  <si>
    <t>Основное мероприятие  «Реализация механизмов  оценки качества  образования в соответствии с государственными образовательными стандартами»</t>
  </si>
  <si>
    <t>02 4 01</t>
  </si>
  <si>
    <t>02 4 01 00590</t>
  </si>
  <si>
    <t>Основное мероприятие  «Осуществление  механизмов контроля качества образования»</t>
  </si>
  <si>
    <t>02 4 02</t>
  </si>
  <si>
    <t>Резервный фонд Правительства Белгородской области  (Предоставление субсидий бюджетным, автономным учреждениям и иным некоммерческим организациям)</t>
  </si>
  <si>
    <t>02 4 02 20550</t>
  </si>
  <si>
    <t>02 4 02 29990</t>
  </si>
  <si>
    <t>02 4 02 73050</t>
  </si>
  <si>
    <t>Подпрограмма  «Государственная политика в сфере образования»</t>
  </si>
  <si>
    <t xml:space="preserve">02 5 </t>
  </si>
  <si>
    <t>Основное мероприятие «Осуществление переданных органам государственной власти субъектов Российской Федерации в соответствии с частью 1 статьи 7 Федерального закона «Об образовании в Российской Федерации» полномочий Российской Федерации в сфере образования»</t>
  </si>
  <si>
    <t>02 5 01</t>
  </si>
  <si>
    <t>Осуществление переданных органам государственной власти субъектов Российской Федерации в соответствии с частью 1 статьи 7 Федерального закона от 29 декабря 2012 года № 273-ФЗ «Об образовании в Российской Федерации» полномочий Российской Федерации в сфере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</si>
  <si>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02 5 01 59900</t>
  </si>
  <si>
    <t>Осуществление переданных органам государственной власти субъектов Российской Федерации в соответствии с частью 1 статьи 7 Федерального закона от 29 декабря 2012 года № 273-ФЗ «Об образовании в Российской Федерации» полномочий Российской Федерации в сфере образования (Закупка товаров, работ и услуг для обеспечения государственных (муниципальных) нужд)</t>
  </si>
  <si>
    <t>Осуществление переданных органам государственной власти субъектов Российской Федерации в соответствии с частью 1 статьи 7 Федерального закона от 29 декабря 2012 года № 273-ФЗ «Об образовании в Российской Федерации» полномочий Российской Федерации в сфере образования (Иные бюджетные ассигнования)</t>
  </si>
  <si>
    <t>Основное мероприятие «Обеспечение функций органов власти Белгородской области, в том числе территориальных органов»</t>
  </si>
  <si>
    <t>02 5 02</t>
  </si>
  <si>
    <t>Обеспечение деятельности (оказание услуг)  государственных  учреждений (организаций) (Предоставление субсидий  бюджетным, автономным учреждениям и иным некоммерческим организациям)</t>
  </si>
  <si>
    <t>02 5 02 00590</t>
  </si>
  <si>
    <t>Обеспечение функций органов власти Белгородской области, в том числе территориальных органов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</si>
  <si>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02 5 02 90019</t>
  </si>
  <si>
    <t>Обеспечение функций органов власти Белгородской области, в том числе территориальных органов (Закупка товаров, работ и услуг для обеспечения государственных (муниципальных) нужд)</t>
  </si>
  <si>
    <t>Обеспечение функций органов власти Белгородской области, в том числе территориальных органов (Иные бюджетные ассигнования)</t>
  </si>
  <si>
    <t>Основное мероприятие «Профессиональная подготовка, переподготовка и повышение квалификации»</t>
  </si>
  <si>
    <t>02 5 03</t>
  </si>
  <si>
    <t>02 5 03 00590</t>
  </si>
  <si>
    <t>Повышение квалификации, профессиональная подготовка и  переподготовка кадров (Предоставление субсидий бюджетным, автономным учреждениям и иным некоммерческим организациям)</t>
  </si>
  <si>
    <t>02 5 03 21010</t>
  </si>
  <si>
    <t>02 5 04</t>
  </si>
  <si>
    <t>Пособия и компенсации детям-сиротам и детям, оставшимся без попечения родителей (Социальное обеспечение и иные выплаты населению)</t>
  </si>
  <si>
    <t>02 5 04 12210</t>
  </si>
  <si>
    <t>Основное мероприятие «Социальная поддержка педагогических работников»</t>
  </si>
  <si>
    <t>02 5 05</t>
  </si>
  <si>
    <t>Меры социальной поддержки педагогическим работникам государственных образовательных учреждений (организаций), проживающим и работающим в сельских населённых пунктах, рабочих посёлках (посёлках городского типа) на территории Белгородской области (Социальное обеспечение и иные выплаты населению)</t>
  </si>
  <si>
    <t>02 5 05 12220</t>
  </si>
  <si>
    <t>Субвенции  на предоставление мер социальной поддержки педагогическим работникам муниципальных образовательных учреждений (организаций), проживающим и работающим в сельских населённых пунктах, рабочих посёлках (посёлках городского типа) на территории Белгородской области  (Межбюджетные трансферты)</t>
  </si>
  <si>
    <t>02 5 05 73220</t>
  </si>
  <si>
    <t>Основное мероприятие «Реализация мероприятий в сфере образования»</t>
  </si>
  <si>
    <t>02 5 06</t>
  </si>
  <si>
    <t>02 5 06 29990</t>
  </si>
  <si>
    <t>02 5 06 R4980</t>
  </si>
  <si>
    <t>Основное мероприятие «Финансовое обеспечение структурных подразделений органов исполнительной власти и прочих  учреждений (организаций) в сфере образования»</t>
  </si>
  <si>
    <t>02 5 07</t>
  </si>
  <si>
    <t>Обеспечение деятельности (оказание услуг)  государственных  учреждений (организаций) Белгородской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</si>
  <si>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02 5 07 00590</t>
  </si>
  <si>
    <t>Обеспечение деятельности (оказание услуг)  государственных  учреждений (организаций) Белгородской области  (Предоставление субсидий бюджетным, автономным учреждениям и иным некоммерческим организациям)</t>
  </si>
  <si>
    <t>Обеспечение деятельности (оказание услуг)  государственных  учреждений (организаций) Белгородской области (Иные бюджетные ассигнования)</t>
  </si>
  <si>
    <t>Расходы на выплаты по оплате труда заместителей высшего должностного лица субъекта Российской Федерации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</si>
  <si>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02 5 07 00310</t>
  </si>
  <si>
    <t xml:space="preserve">Подпрограмма «Организация отдыха и оздоровления детей и подростков Белгородской области» </t>
  </si>
  <si>
    <t xml:space="preserve">02 6 </t>
  </si>
  <si>
    <t>Основное мероприятие «Проведение детской  оздоровительной кампании»</t>
  </si>
  <si>
    <t>02 6 01</t>
  </si>
  <si>
    <t>02 6 01 00590</t>
  </si>
  <si>
    <t>02 6 01 20650</t>
  </si>
  <si>
    <t>Мероприятия по проведению оздоровительной кампании детей  (Предоставление субсидий бюджетным, автономным учреждениям и иным некоммерческим организациям)</t>
  </si>
  <si>
    <t>02 6 01 70650</t>
  </si>
  <si>
    <t>Основное мероприятие «Проведение оздоровительной кампании детей, находящихся в трудной жизненной ситуации»</t>
  </si>
  <si>
    <t>02 6 02</t>
  </si>
  <si>
    <t>Обеспечение мероприятий, связанных с отдыхом и оздоровлением детей, находящихся в трудной жизненной ситуации  (Закупка товаров, работ и услуг для обеспечения государственных нужд)</t>
  </si>
  <si>
    <t>02 6 02 54570</t>
  </si>
  <si>
    <t>Обеспечение мероприятий, связанных с отдыхом и оздоровлением детей, находящихся в трудной жизненной ситуации  (Социальное обеспечение и иные выплаты населению)</t>
  </si>
  <si>
    <t>Государственная программа Белгородской области «Развитие здравоохранения Белгородской области на 2014-2020 годы»</t>
  </si>
  <si>
    <t xml:space="preserve">03 </t>
  </si>
  <si>
    <t>Подпрограмма «Профилактика заболеваний и формирование здорового образа жизни. Развитие первичной медико-санитарной помощи»</t>
  </si>
  <si>
    <t xml:space="preserve">03 1 </t>
  </si>
  <si>
    <t>Основное мероприятие «Мероприятия, направленные на формирование здорового образа жизни у населения Белгородской области, включая сокращение потребления алкоголя и табака»</t>
  </si>
  <si>
    <t>03 1 01</t>
  </si>
  <si>
    <t>Мероприятия, направленные на формирование здорового образа жизни у населения Белгородской области, включая сокращение потребления алкоголя и табака (Закупка товаров, работ и услуг для обеспечения государственных (муниципальных) нужд)</t>
  </si>
  <si>
    <t>03 1 01 20150</t>
  </si>
  <si>
    <t>Подпрограмма «Развитие первичной медико-санитарной помощи» государственной программы Белгородской области «Развитие здравоохранения Белгородской области на 2014-2020 годы»</t>
  </si>
  <si>
    <t>03 2 0000</t>
  </si>
  <si>
    <t>Подпрограмма  «Развитие первичной медико-санитарной помощи»</t>
  </si>
  <si>
    <t>03 2</t>
  </si>
  <si>
    <t>Основное мероприятие «Закупки оборудования (включая медицинское)»</t>
  </si>
  <si>
    <t>03 2 01</t>
  </si>
  <si>
    <t>Закупки оборудования (включая медицинское) (Закупка товаров, работ и услуг для обеспечения государственных (муниципальных) нужд)</t>
  </si>
  <si>
    <t>03 2 01 20880</t>
  </si>
  <si>
    <t>03 2 03</t>
  </si>
  <si>
    <t>Резервный фонд Правительства Белгородской области (Предоставление субсидий бюджетным, автономным учреждениям и иным некоммерческим организациям)</t>
  </si>
  <si>
    <t xml:space="preserve">03 2 03 20550  </t>
  </si>
  <si>
    <t>Капитальный ремонт объектов государственной  собственности Белгородской области  (Предоставление субсидий бюджетным, автономным учреждениям и иным некоммерческим организациям)</t>
  </si>
  <si>
    <t>03 2 03 22110</t>
  </si>
  <si>
    <t>Строительство (реконструкция) объектов социального и производственного комплексов, в том числе объектов общегражданского назначения, жилья, инфраструктуры  (Капитальные вложения в объекты государственной (муниципальной) собственности)</t>
  </si>
  <si>
    <t>03 2 03 40370</t>
  </si>
  <si>
    <t>Приобретение объектов недвижимого имущества государственной собственности Белгородской области (Капитальные вложения в объекты государственной (муниципальной) собственности)</t>
  </si>
  <si>
    <t>03 2 03 40390</t>
  </si>
  <si>
    <t xml:space="preserve">Подпрограмма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t>
  </si>
  <si>
    <t xml:space="preserve">03 3 </t>
  </si>
  <si>
    <t>Основное мероприятие «Высокотехнологичные виды медицинской помощи»</t>
  </si>
  <si>
    <t>03 3 01</t>
  </si>
  <si>
    <t>Высокотехнологичные виды медицинской помощи (Предоставление субсидий бюджетным, автономным учреждениям и иным некоммерческим организациям)</t>
  </si>
  <si>
    <t>03 3 01 54020</t>
  </si>
  <si>
    <t>Высокотехнологичная медицинская помощь, не включенная в базовую программу обязательного медицинского страхования  (Предоставление субсидий бюджетным, автономным учреждениям и иным некоммерческим организациям)</t>
  </si>
  <si>
    <t>03 3 01 R4020</t>
  </si>
  <si>
    <t>Основное мероприятие «Мероприятия, направленные на совершенствование медицинской помощи больным с онкологическими заболеваниями, психическими расстройствами и расстройствами поведения, дерматовенерологическими заболеваниями и сахарным диабетом»</t>
  </si>
  <si>
    <t>03 3 02</t>
  </si>
  <si>
    <t>Мероприятия, направленные на совершенствование медицинской помощи больным с онкологическими заболеваниями, с психиатрическими расстройствами поведения, дерматовенерологическими заболеваниями и сахарным диабетом (Закупка товаров, работ и услуг для обеспечения государственных (муниципальных) нужд)</t>
  </si>
  <si>
    <t>03 3 02 20140</t>
  </si>
  <si>
    <t>Мероприятия, направленные на совершенствование медицинской помощи больным с онкологическими заболеваниями, с психиатрическими расстройствами поведения, дерматовенерологическими заболеваниями и сахарным диабетом (Предоставление субсидий бюджетным, автономным учреждениям и иным некоммерческим организациям)</t>
  </si>
  <si>
    <t>03 3 03</t>
  </si>
  <si>
    <t>Мероприятия, направленные на обследование населения с целью выявления туберкулеза, лечения больных туберкулезом, профилактические мероприятия  (Закупка товаров, работ и услуг для обеспечения государственных (муниципальных) нужд)</t>
  </si>
  <si>
    <t>03 3 03 20180</t>
  </si>
  <si>
    <t>03 3 03 53824</t>
  </si>
  <si>
    <t>03 3 03 R3824</t>
  </si>
  <si>
    <t>Основное мероприятие «Мероприятия по профилактике, выявлению, мониторингу лечения и лечению лиц, инфицированных вирусами иммунодефицита человека и гепатитов B и C»</t>
  </si>
  <si>
    <t>03 3 04</t>
  </si>
  <si>
    <t>Реализация отдельных мероприятий государственной программы «Развитие здравоохранения» (на обеспечение закупок диагностических средств для выявления и мониторинга лечения лиц, инфицированных вирусами иммунодефицита человека и гепатитов В и С)  (Предоставление субсидий бюджетным, автономным учреждениям и иным некоммерческим организациям)</t>
  </si>
  <si>
    <t>03 3 04 53821</t>
  </si>
  <si>
    <t>Реализация отдельных мероприятий государственной программы «Развитие здравоохранения» (на обеспечение закупок диагностических средств для выявления и мониторинга лечения лиц, инфицированных вирусами иммунодефицита человека и гепатитов В и С) (Предоставление субсидий бюджетным, автономным учреждениям и иным некоммерческим организациям)</t>
  </si>
  <si>
    <t>03 3 04 R3821</t>
  </si>
  <si>
    <t>Реализация отдельных мероприятий государственной программы «Развитие здравоохранения» (на реализацию мероприятий по профилактике ВИЧ-инфекции и гепатитов B и C, в том числе с привлечением к реализации указанных мероприятий социально ориентированных некоммерческих организаций)  (Предоставление субсидий бюджетным, автономным учреждениям и иным некоммерческим организациям)</t>
  </si>
  <si>
    <t>03 3 04 R3825</t>
  </si>
  <si>
    <t>Основное мероприятие «Денежные выплаты донорам за сдачу крови и ее компонентов»</t>
  </si>
  <si>
    <t>03 3 05</t>
  </si>
  <si>
    <t>Денежная выплата донорам за сдачу крови и ее компонентов (Социальное обеспечение и иные выплаты населению)</t>
  </si>
  <si>
    <t>03 3 05 14980</t>
  </si>
  <si>
    <t>06</t>
  </si>
  <si>
    <t xml:space="preserve">Основное мероприятие «Мероприятия по развитию службы крови» </t>
  </si>
  <si>
    <t>03 3 06</t>
  </si>
  <si>
    <t>Мероприятия по развитию службы крови (Предоставление субсидий бюджетным, автономным учреждениям и иным некоммерческим организациям)</t>
  </si>
  <si>
    <t>03 3 06 20750</t>
  </si>
  <si>
    <t>03 3 07</t>
  </si>
  <si>
    <t>Закупки оборудования (включая медицинское)  (Закупка товаров, работ и услуг для обеспечения государственных (муниципальных) нужд)</t>
  </si>
  <si>
    <t>03 3 07 20880</t>
  </si>
  <si>
    <t>Закупки оборудования (включая медицинское) (Предоставление субсидий бюджетным, автономным учреждениям и иным некоммерческим организациям)</t>
  </si>
  <si>
    <t>Основное мероприятие «Развитие инфраструктуры системы здравоохранения»</t>
  </si>
  <si>
    <t>03 3 08</t>
  </si>
  <si>
    <t>03 3 08 20550</t>
  </si>
  <si>
    <t>03 3 08 22110</t>
  </si>
  <si>
    <t>03 3 08 40370</t>
  </si>
  <si>
    <t>03 3 08 40390</t>
  </si>
  <si>
    <t>03 3 08 70550</t>
  </si>
  <si>
    <t>Основное мероприятие «Обеспечение медицинской деятельности, связанной с донорством органов человека в целях трансплантации»</t>
  </si>
  <si>
    <t>03 3 09</t>
  </si>
  <si>
    <t>Реализация отдельных мероприятий государственной программы «Развитие здравоохранения» (на обеспечение медицинской деятельности, связанной с донорством органов человека в целях трансплантации)  (Предоставление субсидий бюджетным, автономным учреждениям и иным некоммерческим организациям)</t>
  </si>
  <si>
    <t>03 3 09 53822</t>
  </si>
  <si>
    <t>Реализация отдельных мероприятий государственной программы «Развитие здравоохранения» (на обеспечение медицинской деятельности, связанной с донорством органов человека в целях трансплантации) (Предоставление субсидий бюджетным, автономным учреждениям и иным некоммерческим организациям)</t>
  </si>
  <si>
    <t>03 3 09 R3822</t>
  </si>
  <si>
    <t xml:space="preserve">Подпрограмма «Охрана здоровья матери и ребенка» </t>
  </si>
  <si>
    <t xml:space="preserve">03 5 </t>
  </si>
  <si>
    <t>Основное мероприятие «Закупки оборудования (включая медицинское) и расходных материалов для неонатального и аудиологического скрининга»</t>
  </si>
  <si>
    <t xml:space="preserve">03 5 01 </t>
  </si>
  <si>
    <t>Закупки оборудования (включая медицинское) и расходных материалов для неонатального и аудиологического скрининга (Предоставление субсидий бюджетным, автономным учреждениям и иным некоммерческим организациям)</t>
  </si>
  <si>
    <t>03 5 01 20730</t>
  </si>
  <si>
    <t>Основное мероприятие «Мероприятия по пренатальной (дородовой) диагностике»</t>
  </si>
  <si>
    <t>03 5 02</t>
  </si>
  <si>
    <t>Мероприятия по пренатальной (дородовой) диагностике (Предоставление субсидий бюджетным, автономным учреждениям и иным некоммерческим организациям)</t>
  </si>
  <si>
    <t>03 5 02 20790</t>
  </si>
  <si>
    <t>Основное мероприятие «Закупки лекарственных препаратов и изделий медицинского назначения»</t>
  </si>
  <si>
    <t>03 5 03</t>
  </si>
  <si>
    <t>Основное мероприятие «Реализация мероприятий модернизации здравоохранения Белгородской области в части укрепления материально-технической базы медицинских учреждений (проектирование, строительство и ввод в эксплуатацию перинатальных центров)»</t>
  </si>
  <si>
    <t>03 5 05</t>
  </si>
  <si>
    <t>Реализация программ модернизации здравоохранения субъектов Российской Федерации в части укрепления материально-технической базы медицинских учреждений</t>
  </si>
  <si>
    <t>03 5 05 R5230</t>
  </si>
  <si>
    <t xml:space="preserve"> </t>
  </si>
  <si>
    <t>03 5 05 52300</t>
  </si>
  <si>
    <t>Закупки лекарственных препаратов и изделий медицинского назначения (Предоставление субсидий бюджетным, автономным учреждениям и иным некоммерческим организациям)</t>
  </si>
  <si>
    <t>03 5 03 20870</t>
  </si>
  <si>
    <t>Основное мероприятие «Обеспечение деятельности (оказание услуг) государственных учреждений (организаций)»</t>
  </si>
  <si>
    <t>03 5 04</t>
  </si>
  <si>
    <t>03 5 04 00590</t>
  </si>
  <si>
    <t>Обеспечение деятельности (оказание услуг) государственных учреждений (организаций) (Предоставление субсидий бюджетным, автономным учреждениям и иным некоммерческим организациям)</t>
  </si>
  <si>
    <t xml:space="preserve">Подпрограмма «Оказание паллиативной помощи, в том числе детям» </t>
  </si>
  <si>
    <t xml:space="preserve">03 7 </t>
  </si>
  <si>
    <t>03 7 01</t>
  </si>
  <si>
    <t>03 7 01 20870</t>
  </si>
  <si>
    <t xml:space="preserve">Подпрограмма «Кадровое обеспечение системы здравоохранения» </t>
  </si>
  <si>
    <t xml:space="preserve">03 8 </t>
  </si>
  <si>
    <t>Основное мероприятие «Повышение квалификации и профессиональная подготовка и переподготовка кадров»</t>
  </si>
  <si>
    <t>03 8 01</t>
  </si>
  <si>
    <t>Повышение квалификации и профессиональная подготовка и переподготовка кадров (Закупка товаров, работ и услуг для обеспечения государственных (муниципальных) нужд)</t>
  </si>
  <si>
    <t>03 8 01 21010</t>
  </si>
  <si>
    <t>Основное мероприятие «Финансовое обеспечение единовременного денежного поощрения лучших врачей»</t>
  </si>
  <si>
    <t>03 8 02</t>
  </si>
  <si>
    <t>Финансовое обеспечение единовременного денежного поощрения лучших врачей (Предоставление субсидий бюджетным, автономным учреждениям и иным некоммерческим организациям)</t>
  </si>
  <si>
    <t>03 8 02 14960</t>
  </si>
  <si>
    <t>Финансовое обеспечение единовременного денежного поощрения лучших врачей (Иные бюджетные ассигнования)</t>
  </si>
  <si>
    <t>Основное мероприятие «Финансовое обеспечение единовременных компенсационных выплат медицинским работникам»</t>
  </si>
  <si>
    <t>03 8 03</t>
  </si>
  <si>
    <t>Финансовое обеспечение единовременных компенсационных выплат медицинским работникам (Социальное обеспечение и иные выплаты населению)</t>
  </si>
  <si>
    <t>03 8 03 51360</t>
  </si>
  <si>
    <t>03 8 03 R1360</t>
  </si>
  <si>
    <t>Финансовое обеспечение единовременных компенсационных выплат медицинским работникам  (Иные бюджетные ассигнования)</t>
  </si>
  <si>
    <t xml:space="preserve">Основное мероприятие «Ежемесячная денежная выплата по оплате жилых помещений, отопления и освещения медицинским и фармацевтическим работникам областных государственных учреждений здравоохранения» </t>
  </si>
  <si>
    <t>03 8 04</t>
  </si>
  <si>
    <t>Ежемесячная денежная выплата по оплате жилых помещений, отопления и освещения медицинским и фармацевтическим работникам областных государственных учреждений здравоохранения (Социальное обеспечение и иные выплаты населению)</t>
  </si>
  <si>
    <t>03 8 04 19990</t>
  </si>
  <si>
    <t xml:space="preserve">Подпрограмма «Совершенствование системы лекарственного обеспечения, в том числе в амбулаторных условиях» </t>
  </si>
  <si>
    <t xml:space="preserve">03 9 </t>
  </si>
  <si>
    <t>Основное мероприятие «Централизованная закупка лекарственных препаратов и изделий медицинского назначения»</t>
  </si>
  <si>
    <t>03 9 01</t>
  </si>
  <si>
    <t>Централизованная закупка лекарственных препаратов и изделий медицинского назначения  (Закупка товаров, работ и услуг для обеспечения государственных (муниципальных) нужд)</t>
  </si>
  <si>
    <t>03 9 01 20060</t>
  </si>
  <si>
    <t>Централизованная закупка лекарственных препаратов и изделий медицинского назначения   (Предоставление субсидий бюджетным, автономным учреждениям и иным некоммерческим организациям)</t>
  </si>
  <si>
    <t>Основное мероприятие «Закупки иммунопрепаратов для вакцинопрофилактики инфекций по эпидемическим показаниям (вакцинация против бешенства, пневмококковой инфекции, ветряной оспы, вирусного гепатита A)»</t>
  </si>
  <si>
    <t>03 9 02</t>
  </si>
  <si>
    <t>Закупки иммунопрепаратов для вакцинопрофилактики инфекций по эпидемическим показаниям (вакцинация против бешенства, пневмококковой инфекции, ветряной оспы, вирусного гепатита A)  (Закупка товаров, работ и услуг для обеспечения государственных (муниципальных) нужд)</t>
  </si>
  <si>
    <t>03 9 02 20160</t>
  </si>
  <si>
    <t xml:space="preserve">Основное мероприятие «Осуществление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 </t>
  </si>
  <si>
    <t>03 9 03</t>
  </si>
  <si>
    <t>03 9 03 51330</t>
  </si>
  <si>
    <t>Реализация отдельных мероприятий государственной программы «Развитие здравоохранения» (на организационные мероприятия, связанные с обеспечением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 (Закупка товаров, работ и услуг для обеспечения государственных (муниципальных) нужд)</t>
  </si>
  <si>
    <t>03 9 03 53823</t>
  </si>
  <si>
    <t>03 9 03 R3823</t>
  </si>
  <si>
    <t>Основное мероприятие «Субвенции на финансовое обеспечение оказания отдельным категориям граждан социальной услуги по обеспечению необходимыми лекарственными препаратами, медицинскими изделиями, а также специализированными продуктами лечебного питания для детей-инвалидов»</t>
  </si>
  <si>
    <t>03 9 04</t>
  </si>
  <si>
    <t>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(Социальное обеспечение и иные выплаты населению)</t>
  </si>
  <si>
    <t>03 9 04 54600</t>
  </si>
  <si>
    <t>Основное мероприятие «Реализация отдельных полномочий в области лекарственного обеспечения»</t>
  </si>
  <si>
    <t>03 9 05</t>
  </si>
  <si>
    <t>Реализация отдельных полномочий в области лекарственного обеспечения (Социальное обеспечение и иные выплаты населению)</t>
  </si>
  <si>
    <t>03 9 05 51610</t>
  </si>
  <si>
    <t xml:space="preserve">Подпрограмма «Совершенствование системы территориального планирования» </t>
  </si>
  <si>
    <t xml:space="preserve">03 Г </t>
  </si>
  <si>
    <t>Обеспечение деятельности (оказание услуг) государственных учреждений (организаций)</t>
  </si>
  <si>
    <t xml:space="preserve">03 Г 01 </t>
  </si>
  <si>
    <t>Обеспечение деятельности (оказание услуг) государственных учреждений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</si>
  <si>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03 Г 01 00590</t>
  </si>
  <si>
    <t>Обеспечение деятельности (оказание услуг) государственных учреждений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</si>
  <si>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(оказание услуг) государственных учреждений (организаций)  (Иные бюджетные ассигнования)</t>
  </si>
  <si>
    <t>Основное мероприятие «Финансовое обеспечение обязательного медицинского страхования»</t>
  </si>
  <si>
    <t>Финансовое обеспечение обязательного медицинского страхования неработающего населения (Социальное обеспечение и иные выплаты населению)</t>
  </si>
  <si>
    <t>03 Г 02 70930</t>
  </si>
  <si>
    <t>Основное мероприятие «Компенсация расходов, связанных с оказанием медицинскими организациями медицинской помощи гражданам Украины и лицам без гражданства»</t>
  </si>
  <si>
    <t>03 Г 05</t>
  </si>
  <si>
    <t>Компенсация расходов, связанных с оказанием медицинскими организациями, подведомственными органам исполнительной власти субъектов Российской Федерации, органам местного самоуправления, в 2014 - 2016 годах гражданам Украины и лицам без гражданства медицинской помощи, а также затрат по проведению указанным лицам профилактических прививок, включенных в календарь профилактических прививок по эпидемическим показаниям  (Закупка товаров, работ и услуг для обеспечения государственных (муниципальных) нужд)</t>
  </si>
  <si>
    <t>03 Г 05 54220</t>
  </si>
  <si>
    <t>Компенсация расходов, связанных с оказанием медицинскими организациями, подведомственными органам исполнительной власти субъектов Российской Федерации, органам местного самоуправления, в 2014 - 2016 годах гражданам Украины и лицам без гражданства медицинской помощи, а также затрат по проведению указанным лицам профилактических прививок, включенных в календарь профилактических прививок по эпидемическим показаниям  (Предоставление субсидий бюджетным, автономным учреждениям и иным некоммерческим организациям)</t>
  </si>
  <si>
    <t xml:space="preserve">Подпрограмма «Обеспечение реализации государственной программы» </t>
  </si>
  <si>
    <t xml:space="preserve">03 Д </t>
  </si>
  <si>
    <t>03 Д 01</t>
  </si>
  <si>
    <t>03 Д 01 90019</t>
  </si>
  <si>
    <t>Основное мероприятие «Премии и иные поощрения»</t>
  </si>
  <si>
    <t>03 Д 03</t>
  </si>
  <si>
    <t>Премии и иные поощрения (Иные бюджетные ассигнования)</t>
  </si>
  <si>
    <t>03 Д 03 20860</t>
  </si>
  <si>
    <t>Иные бюджетные трансферты на выплату премии Губернатора Белгородской области «За будущее Белгородчины» (Межбюджетные трансферты)</t>
  </si>
  <si>
    <t>03 Д 03 74040</t>
  </si>
  <si>
    <t>Основное мероприятие «Мероприятия»</t>
  </si>
  <si>
    <t>03 Д 04</t>
  </si>
  <si>
    <t>Мероприятия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</si>
  <si>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03 Д 04 29990</t>
  </si>
  <si>
    <t>Мероприятия (Иные бюджетные ассигнования)</t>
  </si>
  <si>
    <t>Основное мероприятие «Расходы на выплаты по оплате труда заместителей высшего должностного лица субъекта Российской Федерации»</t>
  </si>
  <si>
    <t>03 Д 06</t>
  </si>
  <si>
    <t>03 Д 06 00310</t>
  </si>
  <si>
    <t>Основное мероприятие «Осуществление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 323-ФЗ «Об основах охраны здоровья граждан в Российской Федерации» полномочий Российской Федерации в сфере охраны здоровья»</t>
  </si>
  <si>
    <t>03 Д 07</t>
  </si>
  <si>
    <t>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 323-ФЗ «Об основах охраны здоровья граждан в Российской Федерации» полномочий Российской Федерации в сфере охраны здоровья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</si>
  <si>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03 Д 07 59800</t>
  </si>
  <si>
    <t>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 323-ФЗ «Об основах охраны здоровья граждан в Российской Федерации» полномочий Российской Федерации в сфере охраны здоровья (Закупка товаров, работ и услуг для обеспечения государственных (муниципальных) нужд)</t>
  </si>
  <si>
    <t>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 323-ФЗ «Об основах охраны здоровья граждан в Российской Федерации» полномочий Российской Федерации в сфере охраны здоровья (Иные бюджетные ассигнования)</t>
  </si>
  <si>
    <t>Подпрограмма «Организация отдыха и оздоровления детей и подростков Белгородской области» государственной программы Белгородской области «Развитие здравоохранения Белгородской области на 2014-2020 годы»</t>
  </si>
  <si>
    <t>03 Ж 0000</t>
  </si>
  <si>
    <t xml:space="preserve">Подпрограмма «Обеспечение защиты и реализации прав граждан и организации в сфере государственной регистрации актов гражданского состояния» </t>
  </si>
  <si>
    <t xml:space="preserve">03 И </t>
  </si>
  <si>
    <t>Основное мероприятие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</si>
  <si>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03 И 01</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</si>
  <si>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</si>
  <si>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03 И 01 59300</t>
  </si>
  <si>
    <t>13</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</si>
  <si>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(Закупка товаров, работ и услуг для обеспечения государственных (муниципальных) нужд)</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</si>
  <si>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(Межбюджетные трансферты)</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</si>
  <si>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(Иные бюджетные ассигнования)</t>
  </si>
  <si>
    <t>03 И 02</t>
  </si>
  <si>
    <t>03 И 02 90019</t>
  </si>
  <si>
    <t>03 И 03</t>
  </si>
  <si>
    <t>03 И 03 29990</t>
  </si>
  <si>
    <t>Государственная программа Белгородской области «Социальная поддержка граждан в Белгородской области на 2014-2020 годы»</t>
  </si>
  <si>
    <t>Подпрограмма «Развитие мер социальной поддержки отдельных категорий граждан»</t>
  </si>
  <si>
    <t xml:space="preserve">04 1 </t>
  </si>
  <si>
    <t>Основное мероприятие «Оплата жилищно-коммунальных услуг отдельным категориям граждан»</t>
  </si>
  <si>
    <t>04 1 01</t>
  </si>
  <si>
    <t>Социальная поддержка Героев Социалистического труда, Героев Труда Российской Федерации и полных кавалеров ордена Трудовой Славы (Социальное обеспечение и иные выплаты населению)</t>
  </si>
  <si>
    <t>04 1 01 51980</t>
  </si>
  <si>
    <t>Оплата жилищно-коммунальных услуг отдельным категориям граждан (Межбюджетные трансферты)</t>
  </si>
  <si>
    <t>04 1 01 52500</t>
  </si>
  <si>
    <t>Компенсация отдельным категориям граждан оплаты взноса на капитальный ремонт общего имущества в многоквартирном доме (Межбюджетные трансферты)</t>
  </si>
  <si>
    <t>04 1 01 54620</t>
  </si>
  <si>
    <t>04 1 01 71510</t>
  </si>
  <si>
    <t>Субвенции на выплату ежемесячных денежных компенсаций расходов по оплате жилищно-коммунальных услуг ветеранам труда (Межбюджетные трансферты)</t>
  </si>
  <si>
    <t>04 1 01 72510</t>
  </si>
  <si>
    <t>Субвенции на выплату ежемесячных денежных компенсаций расходов по оплате жилищно-коммунальных услуг реабилитированным лицам и лицам,  признанным пострадавшими от политических репрессий (Межбюджетные трансферты)</t>
  </si>
  <si>
    <t>04 1 01 72520</t>
  </si>
  <si>
    <t>Субвенции на выплату ежемесячных денежных компенсаций расходов по оплате жилищно-коммунальных услуг  многодетным семьям (Межбюджетные трансферты)</t>
  </si>
  <si>
    <t>04 1 01 72530</t>
  </si>
  <si>
    <t>Субвенции на выплату ежемесячных денежных компенсаций расходов по оплате жилищно-коммунальных услуг  иным категориям граждан (Межбюджетные трансферты)</t>
  </si>
  <si>
    <t>04 1 01 72540</t>
  </si>
  <si>
    <t>Субвенции на предоставление ежемесячной денежной компенсации расходов на уплату взноса на капитальный ремонт общего имущества в многоквартирном доме лицам, достигшим возраста семидесяти и восьмидесяти лет (Межбюджетные трансферты)</t>
  </si>
  <si>
    <t>04 1 01 72550</t>
  </si>
  <si>
    <t>Иные межбюджетные трансферты на выплату компенсации расходов в целях соблюдения утвержденных предельных (максимальных) индексов изменения размера вносимой гражданами платы за коммунальные услуги (Межбюджетные трансферты)</t>
  </si>
  <si>
    <t>04 1 01 72560</t>
  </si>
  <si>
    <t>Компенсация отдельным категориям граждан оплаты взноса на капитальный ремонт общего имущества в многоквартирном доме  (Межбюджетные трансферты)</t>
  </si>
  <si>
    <t>04 1 01 R4620</t>
  </si>
  <si>
    <t>Основное мероприятие «Социальная поддержка отдельных категорий граждан»</t>
  </si>
  <si>
    <t>04 1 02</t>
  </si>
  <si>
    <t>Единовременное денежное поощрение при награждении  почетным знаком «Материнская Слава»  (Социальное обеспечение и иные выплаты населению)</t>
  </si>
  <si>
    <t>04 1 02 12110</t>
  </si>
  <si>
    <t>Протезно-ортопедическая помощь гражданам, не имеющим группу инвалидности (Закупка товаров, работ и услуг для обеспечения государственных (муниципальных) нужд)</t>
  </si>
  <si>
    <t>04 1 02 12120</t>
  </si>
  <si>
    <t>Протезно-ортопедическая помощь гражданам, не имеющим группу инвалидности (Социальное обеспечение и иные выплаты населению)</t>
  </si>
  <si>
    <t>Ежемесячная  адресная материальная поддержка студенческим семьям (матерям одиночкам), имеющим детей в рамках  подпрограммы «Развитие мер социальной поддержки отдельных категорий граждан» государственной программы Белгородской области «Социальная поддержка граждан Белгородской области на 2014-2020 годы» (Социальное обеспечение и иные выплаты населению)</t>
  </si>
  <si>
    <t>04 1 02 12130</t>
  </si>
  <si>
    <t>Иные мероприятия (Социальное обеспечение и иные выплаты населению)</t>
  </si>
  <si>
    <t>04 1 02 12140</t>
  </si>
  <si>
    <t>Оплата ежемесячных денежных выплат  ветеранам труда, ветеранам военной службы (Социальное обеспечение и иные выплаты населению)</t>
  </si>
  <si>
    <t>04 1 02 12410</t>
  </si>
  <si>
    <t>Оплата ежемесячных денежных выплат труженикам тыла (Социальное обеспечение и иные выплаты населению)</t>
  </si>
  <si>
    <t>04 1 02 12420</t>
  </si>
  <si>
    <t>Оплата ежемесячных денежных выплат  реабилитированным лицам (Социальное обеспечение и иные выплаты населению)</t>
  </si>
  <si>
    <t>04 1 02 12430</t>
  </si>
  <si>
    <t>Оплата ежемесячных денежных выплат лицам, родившимся в период с 22 июня 1923 года по 3 сентября 1945 года  (Дети войны) (Иные бюджетные ассигнования)</t>
  </si>
  <si>
    <t>04 1 02 12450</t>
  </si>
  <si>
    <t>Выплата региональной доплаты к пенсии (Социальное обеспечение и иные выплаты населению)</t>
  </si>
  <si>
    <t>04 1 02 12610</t>
  </si>
  <si>
    <t>Резервный фонд Правительства Белгородской области (Социальное обеспечение и иные выплаты населению)</t>
  </si>
  <si>
    <t>04 1 02 20550</t>
  </si>
  <si>
    <t>Дополнительные социальные гарантии молодому поколению Белгородской области (Предоставление субсидий бюджетным, автономным учреждениям и иным некоммерческим организациям)</t>
  </si>
  <si>
    <t>04 1 02 22980</t>
  </si>
  <si>
    <t>04 1 02 29980</t>
  </si>
  <si>
    <t>04 1 02 29990</t>
  </si>
  <si>
    <t>Мероприятия  (Социальное обеспечение и иные выплаты населению)</t>
  </si>
  <si>
    <t>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(Межбюджетные трансферты)</t>
  </si>
  <si>
    <t>04 1 02 51370</t>
  </si>
  <si>
    <t>04 1 02 52200</t>
  </si>
  <si>
    <t>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 (Межбюджетные трансферты)</t>
  </si>
  <si>
    <t>04 1 02 52240</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</si>
  <si>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№157-ФЗ «Об иммунопрофилактике инфекционных болезней»  (Социальное обеспечение и иные выплаты населению)</t>
  </si>
  <si>
    <t>04 1 02 52400</t>
  </si>
  <si>
    <t>Выплата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ответственности владельцев транспортных средств» (Межбюджетные трансферты)</t>
  </si>
  <si>
    <t>04 1 02 52800</t>
  </si>
  <si>
    <t>04 1 02 72310</t>
  </si>
  <si>
    <t>Субвенции на выплату субсидий ветеранам боевых действий и  другим категориям военнослужащих, лицам, привлекавшимся органами местной власти к разминированию территорий и  объектов   в период 1943-1950 годов (Межбюджетные трансферты)</t>
  </si>
  <si>
    <t>04 1 02 72360</t>
  </si>
  <si>
    <t>Субвенции на  выплату ежемесячных пособий отдельным категориям граждан (инвалидам боевых действий I и II групп, а также членам семей военнослужащих и сотрудников, погибших при исполнении обязанностей военной службы или служебных обязанностей в районах боевых действий; вдовам погибших (умерших) ветеранов подразделений особого риска) (Межбюджетные трансферты)</t>
  </si>
  <si>
    <t>04 1 02 72370</t>
  </si>
  <si>
    <t xml:space="preserve">Субвенции на выплату  ежемесячных пособий лицам, привлекавшимся органами местной власти к разминированию территорий и объектов в период 1943-1950 годов (Межбюджетные трансферты) </t>
  </si>
  <si>
    <t>04 1 02 72380</t>
  </si>
  <si>
    <t>Субвенции на оплату ежемесячных денежных выплат  ветеранам труда, ветеранам военной службы (Межбюджетные трансферты)</t>
  </si>
  <si>
    <t>04 1 02 72410</t>
  </si>
  <si>
    <t>Субвенции на оплату ежемесячных денежных выплат труженикам тыла (Межбюджетные трансферты)</t>
  </si>
  <si>
    <t>04 1 02 72420</t>
  </si>
  <si>
    <t>Субвенции на оплату ежемесячных денежных выплат  реабилитированным лицам (Межбюджетные трансферты)</t>
  </si>
  <si>
    <t>04 1 02 72430</t>
  </si>
  <si>
    <t>Субвенции на оплату ежемесячных денежных выплат лицам, признанным пострадавшими от политических репрессий (Межбюджетные трансферты)</t>
  </si>
  <si>
    <t>04 1 02 72440</t>
  </si>
  <si>
    <t>Субвенции на оплату ежемесячных денежных выплат  лицам, родившимся в период с 22 июня 1923 года по 3 сентября 1945 года (Дети войны) (Межбюджетные трансферты)</t>
  </si>
  <si>
    <t>04 1 02 72450</t>
  </si>
  <si>
    <t>Субвенции на предоставление материальной и иной помощи для погребения (Межбюджетные трансферты)</t>
  </si>
  <si>
    <t>04 1 02 72620</t>
  </si>
  <si>
    <t xml:space="preserve">Субвенция на обеспечение равной доступности услуг общественного транспорта на территории Белгородской области для отдельных категорий граждан, оказание мер социальной поддержки которым относится к ведению Российской Федерации и субъектов Российской Федерации (Межбюджетные трансферты)  </t>
  </si>
  <si>
    <t>04 1 02 73820</t>
  </si>
  <si>
    <t>Основное мероприятие «Социальная поддержка граждан, имеющих особые заслуги перед Российской Федерацией и Белгородской областью»</t>
  </si>
  <si>
    <t>04 1 03</t>
  </si>
  <si>
    <t>Социальная поддержка Героев Социалистического Труда, Героев Труда Российской Федерации и полных кавалеров ордена Трудовой Славы (Межбюджетные трансферты)</t>
  </si>
  <si>
    <t>04 1 03 51980</t>
  </si>
  <si>
    <t>Субвенции на социальную поддержку Героев Социалистического Труда и полных кавалеров ордена Трудовой Славы (Межбюджетные трансферты)</t>
  </si>
  <si>
    <t>04 1 03 71980</t>
  </si>
  <si>
    <t>Субвенции на социальную поддержку вдов  Героев Социалистического Труда и полных кавалеров ордена Трудовой Славы (Межбюджетные трансферты)</t>
  </si>
  <si>
    <t>04 1 03 71990</t>
  </si>
  <si>
    <t xml:space="preserve">Субвенции на социальную поддержку Героев Советского Союза, Героев Российской Федерации и полных кавалеров ордена Славы (Межбюджетные трансферты) </t>
  </si>
  <si>
    <t>04 1 03 72090</t>
  </si>
  <si>
    <t>Субвенции на выплату пособия  лицам, которым присвоено звание  «Почетный гражданин Белгородской области» (Межбюджетные трансферты)</t>
  </si>
  <si>
    <t>04 1 03 72350</t>
  </si>
  <si>
    <t>Основное мероприятие «Предоставление отдельным категориям  граждан государственной социальной помощи в части проезда к месту  санаторно-курортного лечения и обратно»</t>
  </si>
  <si>
    <t>04 1 04</t>
  </si>
  <si>
    <t>Возмещение стоимости проезда один раз в год к месту санаторно-курортного лечения больным туберкулезом (Социальное обеспечение и иные выплаты населению)</t>
  </si>
  <si>
    <t>04 1 04 12880</t>
  </si>
  <si>
    <t xml:space="preserve">Подпрограмма «Модернизация  и развитие социального обслуживания населения» </t>
  </si>
  <si>
    <t xml:space="preserve">04 2 </t>
  </si>
  <si>
    <t>Основное мероприятие «Оказание социальных услуг населению организациями социального обслуживания»</t>
  </si>
  <si>
    <t>04 2 01</t>
  </si>
  <si>
    <t>Обеспечение деятельности (оказание услуг) государственных учреждений (организаций)   (Социальное обеспечение и иные выплаты населению)</t>
  </si>
  <si>
    <t>04 2 01 00590</t>
  </si>
  <si>
    <t>Осуществление полномочий по обеспечению права граждан на социальное обслуживание (Иные бюджетные ассигнования)</t>
  </si>
  <si>
    <t>04 2 01 11590</t>
  </si>
  <si>
    <t>Субвенции для осуществления полномочий по обеспечению права граждан на социальное обслуживание  (Межбюджетные трансферты)</t>
  </si>
  <si>
    <t>04 2 01 71590</t>
  </si>
  <si>
    <t>Основное мероприятие «Укрепление материально-технической базы организаций социального обслуживания населения»</t>
  </si>
  <si>
    <t>04 2 02</t>
  </si>
  <si>
    <t>04 2 02 22110</t>
  </si>
  <si>
    <t xml:space="preserve">Основное мероприятие «Оказание социальных услуг населению организациями социального обслуживания» </t>
  </si>
  <si>
    <t>04 2 03</t>
  </si>
  <si>
    <t>Реализация социальных программ субъектов Российской Федерации, связанных с укреплением материально-технической базы учреждений социального обслуживания населения, оказанием адресной социальной помощи неработающим пенсионерам, обучением компьютерной грамотности неработающих пенсионеров  (Закупка товаров, работ и услуг для обеспечения государственных (муниципальных) нужд)</t>
  </si>
  <si>
    <t>04 2 02 52090</t>
  </si>
  <si>
    <t>Реализация социальных программ субъектов Российской Федерации, связанных с укреплением материально-технической базы учреждений социального обслуживания населения, оказанием адресной социальной помощи неработающим пенсионерам, обучением компьютерной грамотности неработающих пенсионеров (Капитальные вложения в объекты государственной (муниципальной) собственности</t>
  </si>
  <si>
    <t>Реализация социальных программ субъектов Российской Федерации, связанных с укреплением материально-технической базы учреждений социального обслуживания населения, оказанием адресной социальной помощи неработающим пенсионерам, обучением компьютерной грамотности неработающих пенсионеров  (Межбюджетные трансферты)</t>
  </si>
  <si>
    <t>Реализация социальных программ субъектов Российской Федерации, связанных с укреплением материально-технической базы учреждений социального обслуживания населения, оказанием адресной социальной помощи неработающим пенсионерам, обучением компьютерной грамотности неработающих пенсионеров  (Предоставление субсидий бюджетным, автономным учреждениям и иным некоммерческим организациям)</t>
  </si>
  <si>
    <t>04 2 02 R2090</t>
  </si>
  <si>
    <t xml:space="preserve">Подпрограмма «Социальная поддержка семьи и детей» </t>
  </si>
  <si>
    <t>04 3</t>
  </si>
  <si>
    <t>Основное мероприятие «Предоставление мер социальной поддержки семьям и детям»</t>
  </si>
  <si>
    <t>04 3 01</t>
  </si>
  <si>
    <t>Субвенции для осуществления полномочий по ежемесячной денежной выплате, назначаемой в случае рождения третьего ребенка или последующих детей до достижения ребенком возраста трех лет (Межбюджетные трансферты)</t>
  </si>
  <si>
    <t>04 3 01 50840</t>
  </si>
  <si>
    <t>04 3 01 R0840</t>
  </si>
  <si>
    <t xml:space="preserve">Ежемесячная денежная выплата, назначаемая в случае рождения третьего ребенка или последующих детей до достижения ребенком возраста трех лет  (Иные бюджетные ассигнования) </t>
  </si>
  <si>
    <t>04 3 01 10840</t>
  </si>
  <si>
    <t>Пособия гражданам, имеющим детей (Иные бюджетные ассигнования)</t>
  </si>
  <si>
    <t>04 3 01 12850</t>
  </si>
  <si>
    <t xml:space="preserve">Дополнительные меры  социальной защиты семей, родивших третьего и последующих детей по предоставлению материнского (семейного) капитала  (Иные бюджетные ассигнования) </t>
  </si>
  <si>
    <t>04 3 01 13000</t>
  </si>
  <si>
    <t>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 (Социальное обеспечение и иные выплаты населению)</t>
  </si>
  <si>
    <t>04 3 01 52700</t>
  </si>
  <si>
    <t>Осуществление переданных органам государственной власти  субъектов Российской Федерации полномочий Российской Федерации по выплате пособий по уходу за ребенком до достижения им возраста полутора лет гражданам, не подлежащим обязательному социальному страхованию на случай временной нетрудоспособности и в связи с материнством в соответствии с Федеральным законом от 19 мая 1995 года № 81-ФЗ «О государственных пособиях гражданам, имеющим детей» (Межбюджетные трансферты)</t>
  </si>
  <si>
    <t>04 3 01 53810</t>
  </si>
  <si>
    <t xml:space="preserve">Осуществление переданных органам государственной власти  субъектов Российской Федерации полномочий Российской Федерации по выплате пособий при рождении ребенка гражданам, не подлежащим обязательному социальному страхованию на случай временной нетрудоспособности и в связи с материнством в соответствии с Федеральным законом от 19 мая 1995 года № 81-ФЗ «О государственных пособиях гражданам, имеющим детей» (Межбюджетные трансферты) </t>
  </si>
  <si>
    <t>04 3 01 53830</t>
  </si>
  <si>
    <t>Осуществление переданных органам государственной власти  субъектов Российской Федерации полномочий Российской Федерации по выплате единовременных пособий женщинам, вставшим на учет в медицинских учреждениях в ранние сроки беременности, уволенным в связи с ликвидацией организаций, прекращением деятельности (полномочий) физическими лицами в установленном порядке, в соответствии с Федеральным законом от 19 мая 1995 года № 81-ФЗ «О государственных пособиях гражданам, имеющим детей» (Межбюджетные трансферты)</t>
  </si>
  <si>
    <t>04 3 01 53840</t>
  </si>
  <si>
    <t xml:space="preserve">Осуществление переданных органам государственной власти  субъектов Российской Федерации полномочий Российской Федерации по выплате пособий по беременности и родам женщинам, уволенным в связи с ликвидацией организаций, прекращением деятельности (полномочий) физическими лицами в установленном порядке в соответствии с Федеральным законом от 19 мая 1995 года № 81-ФЗ «О государственных пособиях гражданам, имеющим детей»   (Межбюджетные трансферты) </t>
  </si>
  <si>
    <t>04 3 01 53850</t>
  </si>
  <si>
    <t>Субвенции на выплату  ежемесячных пособий гражданам, имеющим детей (Межбюджетные трансферты)</t>
  </si>
  <si>
    <t>04 3 01 72850</t>
  </si>
  <si>
    <t xml:space="preserve">Субвенции на осуществление полномочий субъекта Российской Федерации на осуществление мер соцзащиты многодетных семей (Межбюджетные трансферты)  </t>
  </si>
  <si>
    <t>04 3 01 72880</t>
  </si>
  <si>
    <t>Субвенции на осуществление дополнительных мер  социальной защиты семей, родивших третьего и последующих детей по предоставлению материнского (семейного) капитала (Межбюджетные трансферты)</t>
  </si>
  <si>
    <t>04 3 01 73000</t>
  </si>
  <si>
    <t>Иные межбюджетные трансферты на выплату единовременной адресной материальной помощи женщинам, находящимся в трудной жизненной ситуации и сохранившим беременность (Межбюджетные трансферты)</t>
  </si>
  <si>
    <t>04 3 01 74000</t>
  </si>
  <si>
    <t>Основное мероприятие «Предоставление мер социальной поддержки детям-сиротам и детям, оставшимся без попечения родителей»</t>
  </si>
  <si>
    <t xml:space="preserve">04 3 02 </t>
  </si>
  <si>
    <t>Содержание ребенка в семье опекуна и приемной семье, а также вознаграждение, причитающееся приемному родителю (Иные бюджетные ассигнования)</t>
  </si>
  <si>
    <t>04 3 02 12870</t>
  </si>
  <si>
    <t>Выплата единовременного пособия при всех формах устройства детей, лишенных родительского попечения, в семью  (Межбюджетные трансферты)</t>
  </si>
  <si>
    <t>04 3 02 52600</t>
  </si>
  <si>
    <t>04 3 02 71370</t>
  </si>
  <si>
    <t>Субвенция на осуществление полномочий субъекта Российской Федерации на осуществление мер по социальной защите граждан, являющихся усыновителями (Межбюджетные трансферты)</t>
  </si>
  <si>
    <t>04 3 02 72860</t>
  </si>
  <si>
    <t>04 3 02 72870</t>
  </si>
  <si>
    <t>Основное мероприятие «Обеспечение деятельности (оказание услуг) государственных учреждений (организаций) Белгородской области»</t>
  </si>
  <si>
    <t xml:space="preserve">04 3 03 </t>
  </si>
  <si>
    <t>Обеспечение деятельности (оказание услуг) государственных учреждений (организаций) Белгородской области  (Предоставление субсидий бюджетным, автономным учреждениям и иным некоммерческим организациям)</t>
  </si>
  <si>
    <t>04 3 03 00590</t>
  </si>
  <si>
    <t>04 3 03 12210</t>
  </si>
  <si>
    <t>Меры социальной поддержки педагогическим работникам государственных образовательных учреждений (организаций), проживающим и работающим в сельских населённых пунктах, рабочих посёлках (посёлках городского типа) на территории Белгородской области  (Социальное обеспечение и иные выплаты населению)</t>
  </si>
  <si>
    <t>04 3 03 12220</t>
  </si>
  <si>
    <t>Поддержка некоммерческих организаций (Предоставление субсидий бюджетным, автономным учреждениям и иным некоммерческим организациям)</t>
  </si>
  <si>
    <t>04 3 03 21020</t>
  </si>
  <si>
    <t>04 3 04</t>
  </si>
  <si>
    <t>Осуществление переданных органам государственной власти субъектов Российской Федерации  в соответствии с пунктом 3 статьи 25 Федерального Закона «Об основах системы профилактики безнадзорности и правонарушений несовершеннолетних» полномочий  Российской Федерации  по осуществлению деятельности, связанной с перевозкой между субъектами  Российской Федерации, а также в пределах территорий государств-участников Содружества Независимых Государств  несовершеннолетних, самовольно ушедших из семей, детских домов, школ-интернатов, специальных учебно-воспитательных и иных детских учреждений (Предоставление субсидий бюджетным, автономным учреждениям и иным некоммерческим организациям)</t>
  </si>
  <si>
    <t>04 3 04 59400</t>
  </si>
  <si>
    <t xml:space="preserve">Подпрограмма «Повышение эффективности государственной поддержки социально ориентированных некоммерческих организаций» </t>
  </si>
  <si>
    <t xml:space="preserve">04 4 </t>
  </si>
  <si>
    <t>Основное мероприятие «Мероприятия по повышению эффективности»</t>
  </si>
  <si>
    <t>04 4 01</t>
  </si>
  <si>
    <t>Мероприятия  по поддержке социально-ориентированных некоммерческих организаций   (Предоставление субсидий бюджетным, автономным учреждениям и иным некоммерческим организациям)</t>
  </si>
  <si>
    <t>04 4 01 R0850</t>
  </si>
  <si>
    <t>Мероприятия  по поддержке социально-ориентированных некоммерческих организаций   (Иные бюджетные ассигнования)</t>
  </si>
  <si>
    <t>Основное мероприятие «Обеспечение поэтапного доступа социально-ориентированных некоммерческих организаций, осуществляющих деятельность в социальной сфере, к бюджетным средствам, выделяемым на предоставление социальных услуг населению»</t>
  </si>
  <si>
    <t>04 4 02</t>
  </si>
  <si>
    <t>Мероприятия по обеспечению поэтапного доступа социально-ориентированных некоммерческих организаций, осуществляющих деятельность в социальной сфере, к бюджетным средствам, выделяемым на предоставление социальных услуг населению  (Предоставление субсидий бюджетным, автономным учреждениям и иным некоммерческим организациям)</t>
  </si>
  <si>
    <t>04 4 02 R0850</t>
  </si>
  <si>
    <t xml:space="preserve">Подпрограмма «Доступная среда» </t>
  </si>
  <si>
    <t xml:space="preserve">04 5 </t>
  </si>
  <si>
    <t>Основное мероприятие «Формирование условия для беспрепятственного доступа инвалидов и других маломобильных групп населения к приоритетным объектам и услугам в сфере социальной защиты населения, занятости, здравоохранения, культуры, образования, информации и связи, транспортной и пешеходной инфраструктуры, физической культуры и спорта в Белгородской области»</t>
  </si>
  <si>
    <t xml:space="preserve">04 5 01 </t>
  </si>
  <si>
    <t>04 5 01 29990</t>
  </si>
  <si>
    <t>04 5 01 R0270</t>
  </si>
  <si>
    <t>Мероприятия государственной программы  Российской Федерации «Доступная среда» на 2011-2020 годы (Предоставление субсидий бюджетным, автономным учреждениям и иным некоммерческим организациям)</t>
  </si>
  <si>
    <t>Мероприятия государственной программы  Российской Федерации «Доступная среда» на 2011-2020 годы (Межбюджетные трансферты)</t>
  </si>
  <si>
    <t>Мероприятия государственной программы Российской Федерации  «Доступная среда» на 2011-2020 годы (Предоставление субсидий бюджетным, автономным учреждениям и иным некоммерческим организациям)</t>
  </si>
  <si>
    <t>Мероприятия государственной программы  Российской Федерации «Доступная среда» на 2011-2020 годы (Закупка товаров, работ и услуг для обеспечения государственных (муниципальных) нужд)</t>
  </si>
  <si>
    <t>Мероприятия   государственной программы  Российской Федерации «Доступная среда» до 2020 года за счет средств бюджета  субъекта Российской Федерации (Закупка товаров, работ и услуг для обеспечения государственных (муниципальных) нужд)</t>
  </si>
  <si>
    <t>08</t>
  </si>
  <si>
    <t>Мероприятия государственной программы «Доступная среда» до 2020 года за счет средств субъекта Российской Федерации (Предоставление субсидий бюджетным, автономным учреждениям и иным некоммерческим организациям)</t>
  </si>
  <si>
    <t>Основное мероприятие «Формирование условий для просвещенности граждан в вопросах инвалидности и устранения отношенческих барьеров в Белгородской области»</t>
  </si>
  <si>
    <t>04 5 02</t>
  </si>
  <si>
    <t>04 5 02 29990</t>
  </si>
  <si>
    <t>Подпрограмма «Обеспечение реализации государственной программы»</t>
  </si>
  <si>
    <t xml:space="preserve">04 6 </t>
  </si>
  <si>
    <t>04 6 01</t>
  </si>
  <si>
    <t>04 6 01 90019</t>
  </si>
  <si>
    <t>Основное мероприятие «Субвенции на организацию предоставления отдельных мер социальной защиты населения»</t>
  </si>
  <si>
    <t>04 6 02</t>
  </si>
  <si>
    <t>Субвенции на организацию предоставления отдельных мер социальной защиты населения (Межбюджетные трансферты)</t>
  </si>
  <si>
    <t>04 6 02 71230</t>
  </si>
  <si>
    <t>Основное мероприятие «Субвенции на осуществление деятельности по опеке и попечительству в отношении несовершеннолетних и лиц из числа детей-сирот и детей, оставшихся без попечения родителей»</t>
  </si>
  <si>
    <t>04 6 03</t>
  </si>
  <si>
    <t>Субвенции на осуществление деятельности по опеке и попечительству в отношении несовершеннолетних и лиц из числа детей-сирот и детей, оставшихся без попечения родителей (Межбюджетные трансферты)</t>
  </si>
  <si>
    <t>04 6 03 71240</t>
  </si>
  <si>
    <t>Основное мероприятие «Субвенции на осуществление деятельности по опеке и попечительству в отношении совершеннолетних лиц»</t>
  </si>
  <si>
    <t>04 6 04</t>
  </si>
  <si>
    <t>Субвенции на осуществление деятельности по опеке и попечительству в отношении совершеннолетних лиц (Межбюджетные трансферты)</t>
  </si>
  <si>
    <t>04 6 04 71250</t>
  </si>
  <si>
    <t>Основное мероприятие «Субвенции на организацию предоставления ежемесячных денежных компенсаций расходов по оплате жилищно-коммунальных услуг»</t>
  </si>
  <si>
    <t>04 6 05</t>
  </si>
  <si>
    <t>Субвенции на организацию предоставления ежемесячных денежных компенсаций расходов по оплате жилищно-коммунальных услуг (Межбюджетные трансферты)</t>
  </si>
  <si>
    <t>04 6 05 71260</t>
  </si>
  <si>
    <t>Основное мероприятие «Субвенции на организацию предоставления социального пособия на погребение»</t>
  </si>
  <si>
    <t>04 6 06</t>
  </si>
  <si>
    <t>Субвенции на организацию предоставления социального пособия на погребение (Межбюджетные трансферты)</t>
  </si>
  <si>
    <t>04 6 06 71270</t>
  </si>
  <si>
    <t>Основное мероприятие «Единовременная субсидия на приобретение жилой площади государственным гражданским служащим области»</t>
  </si>
  <si>
    <t>04 6 07</t>
  </si>
  <si>
    <t>Единовременная субсидия на приобретение жилой площади государственным гражданским служащим области (Социальное обеспечение и иные выплаты населению)</t>
  </si>
  <si>
    <t>04 6 07 25100</t>
  </si>
  <si>
    <t>Государственная программа Белгородской области «Развитие культуры и искусства Белгородской области на 2014-2020 годы»</t>
  </si>
  <si>
    <t xml:space="preserve">Подпрограмма «Развитие библиотечного дела» </t>
  </si>
  <si>
    <t>05 1</t>
  </si>
  <si>
    <t>05 1 01</t>
  </si>
  <si>
    <t>Обеспечение деятельности (оказание услуг) государственных учреждений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</si>
  <si>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05 1 01 00590</t>
  </si>
  <si>
    <t>Основное мероприятие «Комплектование книжных фондов библиотек»</t>
  </si>
  <si>
    <t>05 1 02</t>
  </si>
  <si>
    <t>Комплектование книжных фондов библиотек (Закупка товаров, работ и услуг для обеспечения государственных (муниципальных) нужд)</t>
  </si>
  <si>
    <t>05 1 02 21440</t>
  </si>
  <si>
    <t>Комплектование книжных фондов библиотек  (Предоставление субсидий бюджетным, автономным учреждениям и иным некоммерческим организациям)</t>
  </si>
  <si>
    <t>Поддержка отрасли культура (на комплектование книжных фондов библиотек муниципальных образований и государственных библиотек городов Москвы и Санкт-Петербурга) (Межбюджетные трансферты)</t>
  </si>
  <si>
    <t>05 1 02 55192</t>
  </si>
  <si>
    <t>05 1 02 R5192</t>
  </si>
  <si>
    <t>Основное мероприятие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</si>
  <si>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05 1 03</t>
  </si>
  <si>
    <t>Поддержка отрасли культура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  (Межбюджетные трансферты)</t>
  </si>
  <si>
    <t>05 1 03 55193</t>
  </si>
  <si>
    <t>05 1 03 R5193</t>
  </si>
  <si>
    <t>Основное мероприятие «Организация и проведение общественно значимых мероприятий, направленных на создание единого библиотечно-информационного и культурного пространства области»</t>
  </si>
  <si>
    <t>05 1 04</t>
  </si>
  <si>
    <t>05 1 04 29990</t>
  </si>
  <si>
    <t>Основное мероприятие «Реализация мероприятий федеральной целевой программы «Культура России (2012-2018 годы)»</t>
  </si>
  <si>
    <t>05 1 05</t>
  </si>
  <si>
    <t>Субсидии на реализацию мероприятий федеральной целевой программы «Культура России (2012-2018 годы)»</t>
  </si>
  <si>
    <t>05 1 05 R0140</t>
  </si>
  <si>
    <t>Основное мероприятие «Развитие инфраструктуры сферы культуры»</t>
  </si>
  <si>
    <t>05 1 06</t>
  </si>
  <si>
    <t>05 1 06 72120</t>
  </si>
  <si>
    <t xml:space="preserve">Подпрограмма «Развитие музейного дела» </t>
  </si>
  <si>
    <t>05 2</t>
  </si>
  <si>
    <t>05 2 01</t>
  </si>
  <si>
    <t>05 2 01 00590</t>
  </si>
  <si>
    <t>Основное мероприятие «Организация и проведение общественно значимых мероприятий, направленных на популяризацию музейного дела»</t>
  </si>
  <si>
    <t>05 2 02</t>
  </si>
  <si>
    <t>05 2 02 29990</t>
  </si>
  <si>
    <t>Основное мероприятие «Реализация мероприятий федеральной целевой программы «Культура России (2012 - 2018 годы)»</t>
  </si>
  <si>
    <t>05 2 03</t>
  </si>
  <si>
    <t>Реализация мероприятий федеральной целевой программы «Культура России (2012 - 2018 годы)  (Предоставление субсидий бюджетным, автономным учреждениям и иным некоммерческим организациям)</t>
  </si>
  <si>
    <t>05 2 03 R0140</t>
  </si>
  <si>
    <t>05 2 04</t>
  </si>
  <si>
    <t>05 2 04 22110</t>
  </si>
  <si>
    <t>05 2 04 40370</t>
  </si>
  <si>
    <t>05 2 04 72120</t>
  </si>
  <si>
    <t xml:space="preserve">Подпрограмма «Культурно-досуговая деятельность и народное творчество» </t>
  </si>
  <si>
    <t xml:space="preserve">05 3 </t>
  </si>
  <si>
    <t>05 3 01</t>
  </si>
  <si>
    <t>05 3 01 00590</t>
  </si>
  <si>
    <t>Основное мероприятие «Организация и проведение общественно значимых мероприятий и мероприятий, направленных на популяризацию традиционной культуры Белгородчины»</t>
  </si>
  <si>
    <t>05 3 02</t>
  </si>
  <si>
    <t>05 3 02 29990</t>
  </si>
  <si>
    <t>Основное мероприятие «Поддержка и развитие народных художественных ремесел»</t>
  </si>
  <si>
    <t>05 3 03</t>
  </si>
  <si>
    <t>Поддержка и развитие народных художественных ремесел (Предоставление субсидий бюджетным, автономным учреждениям и иным некоммерческим организациям)</t>
  </si>
  <si>
    <t>05 3 03 24620</t>
  </si>
  <si>
    <t>05 3 04</t>
  </si>
  <si>
    <t>05 3 04 40370</t>
  </si>
  <si>
    <t>Средства, передаваемые для компенсации расходов, возникших в результате решений, принятых органами власти другого уровня, за счет средств резервного фонда Правительства Белгородской области (Межбюджетные трансферты)</t>
  </si>
  <si>
    <t>05 3 04 71120</t>
  </si>
  <si>
    <t>Субсидии на софинансирование капитального ремонта объектов муниципальной собственности» (Межбюджетные трансферты)</t>
  </si>
  <si>
    <t>05 3 04 72120</t>
  </si>
  <si>
    <t>Обеспечение развития и укрепление материально-технической базы муниципальных домов культуры, поддержку творческой деятельности муниципальных театров в городах численностью населения  до 300 тысяч человек (Межбюджетные трансферты)</t>
  </si>
  <si>
    <t>05 3 04 R5580</t>
  </si>
  <si>
    <t>Подпрограмма «Государственная охрана, сохранение и популяризация объектов культурного наследия (памятников истории и культуры)»</t>
  </si>
  <si>
    <t xml:space="preserve">05 4 </t>
  </si>
  <si>
    <t>Основное мероприятие «Осуществление переданных органам государственной власти субъектов Российской Федерации в соответствии с пунктом 1 статьи 9.1 Федерального закона от 25 июня 2002 года № 73-ФЗ «Об объектах культурного наследия (памятниках истории и культуры) народов Российской Федерации» полномочий Российской Федерации в отношении объектов культурного наследия»</t>
  </si>
  <si>
    <t>05 4 01</t>
  </si>
  <si>
    <t>Осуществление переданных органам государственной власти субъектов Российской Федерации в соответствии с пунктом 1 статьи 9.1 Федерального закона от 25 июня 2002 года № 73-ФЗ «Об объектах культурного наследия (памятниках истории и культуры) народов Российской Федерации» полномочий Российской Федерации в отношении объектов культурного наследия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</si>
  <si>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05 4 01 59500</t>
  </si>
  <si>
    <t>Осуществление переданных органам государственной власти субъектов Российской Федерации в соответствии с пунктом 1 статьи 9.1 Федерального закона от 25 июня 2002 года № 73-ФЗ «Об объектах культурного наследия (памятниках истории и культуры) народов Российской Федерации» полномочий Российской Федерации в отношении объектов культурного наследия (Закупка товаров, работ и услуг для обеспечения государственных (муниципальных) нужд)</t>
  </si>
  <si>
    <t>Основное мероприятие «Государственная охрана объектов культурного наследия Белгородской области»</t>
  </si>
  <si>
    <t>05 4 02</t>
  </si>
  <si>
    <t>Государственная охрана объектов культурного наследия Белгородской области (Закупка товаров, работ и услуг для обеспечения государственных (муниципальных) нужд)</t>
  </si>
  <si>
    <t>05 4 02 21240</t>
  </si>
  <si>
    <t>Основное мероприятие «Популяризация объектов культурного наследия»</t>
  </si>
  <si>
    <t>05 4 03</t>
  </si>
  <si>
    <t>Популяризация объектов культурного наследия (Закупка товаров, работ и услуг для обеспечения государственных (муниципальных) нужд)</t>
  </si>
  <si>
    <t>05 4 03  21120</t>
  </si>
  <si>
    <t>05 4 04</t>
  </si>
  <si>
    <t xml:space="preserve">Подпрограмма «Развитие профессионального искусства» </t>
  </si>
  <si>
    <t xml:space="preserve">05 5 </t>
  </si>
  <si>
    <t>05 5 01</t>
  </si>
  <si>
    <t>05 5 01 00590</t>
  </si>
  <si>
    <t>Основное мероприятие «Организация и проведение общественно значимых мероприятий и творческих проектов, направленных на популяризацию профессионального искусства»</t>
  </si>
  <si>
    <t>05 5 02</t>
  </si>
  <si>
    <t>05 5 02 20550</t>
  </si>
  <si>
    <t>05 5 02 29990</t>
  </si>
  <si>
    <t>Основное мероприятие «Государственная поддержка (грант) комплексного развития региональных и муниципальных учреждений культуры»</t>
  </si>
  <si>
    <t>05 5 03</t>
  </si>
  <si>
    <t>Оказание государственной поддержки (грантов) театрам и музыкальным организациям, находящимся в ведении субъектов Российской Федерации и муниципальных образований, для реализации творческих проектов (Предоставление субсидий бюджетным, автономным учреждениям и иным некоммерческим организациям)</t>
  </si>
  <si>
    <t>05 5 03 23940</t>
  </si>
  <si>
    <t>05 5 04</t>
  </si>
  <si>
    <t>05 5 04 22110</t>
  </si>
  <si>
    <t>Основное мероприятие «Поддержка творческой деятельности государственных и муниципальных театрально-концертных учреждений»</t>
  </si>
  <si>
    <t>05 5 05</t>
  </si>
  <si>
    <t>Субсидии на поддержку творческой деятельности и техническое оснащение детских и кукольных театров  (Предоставление субсидий бюджетным, автономным учреждениям и иным некоммерческим организациям)</t>
  </si>
  <si>
    <t>05 5 05 R5170</t>
  </si>
  <si>
    <t xml:space="preserve">Подпрограмма «Государственная политика в сфере культуры» </t>
  </si>
  <si>
    <t xml:space="preserve">05 6 </t>
  </si>
  <si>
    <t>05 6 01</t>
  </si>
  <si>
    <t>05 6 01 00590</t>
  </si>
  <si>
    <t>05 6 01 90019</t>
  </si>
  <si>
    <t>Основное мероприятие «Гранты»</t>
  </si>
  <si>
    <t>05 6 02</t>
  </si>
  <si>
    <t>Гранты (Социальное обеспечение и иные выплаты населению)</t>
  </si>
  <si>
    <t>05 6 02 20850</t>
  </si>
  <si>
    <t>Иные межбюджетные трансферты на гранты (Межбюджетные трансферты)</t>
  </si>
  <si>
    <t>05 6 02 74010</t>
  </si>
  <si>
    <t>05 6 03</t>
  </si>
  <si>
    <t>Премии и иные поощрения (Социальное обеспечение и иные выплаты населению)</t>
  </si>
  <si>
    <t>05 6 03 20860</t>
  </si>
  <si>
    <t>Основное мероприятие «Государственная поддержка муниципальных учреждений культуры и их работников»</t>
  </si>
  <si>
    <t>05 6 04</t>
  </si>
  <si>
    <t>Поддержка отрасли культура (на государственную поддержку муниципальных учреждений культуры) (Социальное обеспечение и иные выплаты населению)</t>
  </si>
  <si>
    <t>05 6 04 55194</t>
  </si>
  <si>
    <t>05 6 04 R5194</t>
  </si>
  <si>
    <t>Поддержка отрасли культура (на государственную поддержку муниципальных учреждений культуры) (Межбюджетные трансферты)</t>
  </si>
  <si>
    <t>Поддержка отрасли культура (на государственную поддержку лучших работников муниципальных учреждений культуры, находящихся на территориях сельских поселений)  (Социальное обеспечение и иные выплаты населению)</t>
  </si>
  <si>
    <t>05 6 04 R5195</t>
  </si>
  <si>
    <t>Поддержка отрасли культура (на государственную поддержку лучших работников муниципальных учреждений культуры, находящихся на территориях сельских поселений)  (Межбюджетные трансферты)</t>
  </si>
  <si>
    <t>Основное мероприятие «Поддержка создания и деятельности социально ориентированных некоммерческих организаций, оказывающих услуги в сфере культуры»</t>
  </si>
  <si>
    <t>05 6 06</t>
  </si>
  <si>
    <t>05 6 06 21020</t>
  </si>
  <si>
    <t>Основное мероприятие «Обеспечение выполнения мероприятий в части повышения оплаты труда работникам учреждений культуры»</t>
  </si>
  <si>
    <t>05 6 07</t>
  </si>
  <si>
    <t>Субсидия муниципальным образованиям области на повышение оплаты труда работникам учреждений культуры (Межбюджетные трансферты)</t>
  </si>
  <si>
    <t>05 6 07 77780</t>
  </si>
  <si>
    <t>Государственная программа Белгородской области «Развитие физической культуры и спорта в Белгородской области на 2014-2020 годы»</t>
  </si>
  <si>
    <t>Подпрограмма «Развитие физической культуры и массового спорта»</t>
  </si>
  <si>
    <t>06 1</t>
  </si>
  <si>
    <t>Основное мероприятие «Мероприятия по вовлечению населения  в занятия физической культурой и массовым спортом»</t>
  </si>
  <si>
    <t>06 1 01</t>
  </si>
  <si>
    <t>06 1 01 29990</t>
  </si>
  <si>
    <t>Субсидии на реализацию мероприятий по поэтапному внедрению Всероссийского физкультурно-спортивного комплекса «Готов к труду и обороне» (ГТО)  (Предоставление субсидий бюджетным, автономным учреждениям и иным некоммерческим организациям)</t>
  </si>
  <si>
    <t>06 1 01 51270</t>
  </si>
  <si>
    <t>Реализация мероприятий по поэтапному внедрению Всероссийского физкультурно-спортивного комплекса «Готов к труду и обороне» (ГТО)  (Предоставление субсидий бюджетным, автономным учреждениям и иным некоммерческим организациям)</t>
  </si>
  <si>
    <t>06 1 01 R1270</t>
  </si>
  <si>
    <t>Основное мероприятие «Мероприятия по поэтапному внедрению Всероссийского физкультурно-спортивного комплекса «Готов к труду и обороне» (ГТО)»</t>
  </si>
  <si>
    <t>06 1 02</t>
  </si>
  <si>
    <t>Основное мероприятие «Создание спортивной инфраструктуры и материально-технической базы для занятий физической культурой и массовым спортом»</t>
  </si>
  <si>
    <t>06 1 03</t>
  </si>
  <si>
    <t>06 1 03 70550</t>
  </si>
  <si>
    <t>Субсидии на софинансирование капитальных вложений (строительства, реконструкции) в объекты муниципальной собственности (Межбюджетные трансферты)</t>
  </si>
  <si>
    <t>06 1 03 71120</t>
  </si>
  <si>
    <t>Финансовое обеспечение мероприятий федеральной целевой программы «Развитие физической культуры и спорта в Российской Федерации на 2016 - 2020 годы» (Закупка товаров, работ и услуг для обеспечения государственных (муниципальных) нужд)</t>
  </si>
  <si>
    <t>06 1 03 54950</t>
  </si>
  <si>
    <t>Финансовое обеспечение мероприятий федеральной целевой программы «Развитие физической культуры и спорта в Российской Федерации на 2016 - 2020 годы» (Межбюджетные трансферты)</t>
  </si>
  <si>
    <t>06 1 03 40370</t>
  </si>
  <si>
    <t>Финансовое обеспечение мероприятий федеральной целевой программы «Развитие физической культуры и спорта в Российской Федерации на 2016-2020 годы»  (Межбюджетные трансферты)</t>
  </si>
  <si>
    <t>06 1 03 R4950</t>
  </si>
  <si>
    <t xml:space="preserve">Подпрограмма «Развитие системы подготовки спортивного резерва и спорта высших достижений» </t>
  </si>
  <si>
    <t xml:space="preserve">06 2 </t>
  </si>
  <si>
    <t>Основное мероприятие «Обеспечение подготовки и участия спортивных сборных команд в международных, всероссийских и других спортивных соревнованиях, обеспечение организации и проведения комплексных спортивных мероприятий, чемпионатов и первенств по видам спорта»</t>
  </si>
  <si>
    <t>06 2 01</t>
  </si>
  <si>
    <t>06 2 01 20550</t>
  </si>
  <si>
    <t>06 2 01 29990</t>
  </si>
  <si>
    <t>Мероприятия   (Предоставление субсидий бюджетным, автономным учреждениям и иным некоммерческим организациям)</t>
  </si>
  <si>
    <t>Субсидии на адресную финансовую поддержку спортивных организаций, осуществляющих подготовку спортивного резерва для сборных команд Российской Федерации (Межбюджетные трансферты)</t>
  </si>
  <si>
    <t>06 2 01 R0810</t>
  </si>
  <si>
    <t>Субсидии на адресную финансовую поддержку спортивных организаций, осуществляющих подготовку спортивного резерва для сборных команд Российской Федерации  (Предоставление субсидий бюджетным, автономным учреждениям и иным некоммерческим организациям)</t>
  </si>
  <si>
    <t>06 2 01 50810</t>
  </si>
  <si>
    <t>Основное мероприятие «Создание эффективной системы физического воспитания, ориентированной на особенности развития детей и подростков»</t>
  </si>
  <si>
    <t xml:space="preserve">06 2 02 </t>
  </si>
  <si>
    <t>06 2 02 00590</t>
  </si>
  <si>
    <t>06 2 03</t>
  </si>
  <si>
    <t>Основное мероприятие «Закупка спортивного оборудования для специализированных детско-юношеских спортивных школ олимпийского резерва и училищ олимпийского резерва»</t>
  </si>
  <si>
    <t>06 2 04</t>
  </si>
  <si>
    <t>Финансовое обеспечение мероприятий федеральной целевой программы «Развитие физической культуры и спорта в Российской Федерации на 2016-2020 годы»  (Предоставление субсидий бюджетным, автономным учреждениям и иным некоммерческим организациям)</t>
  </si>
  <si>
    <t>06 2 04 R4950</t>
  </si>
  <si>
    <t>Основное мероприятие «Поддержка создания и деятельности социально ориентированных некоммерческих организаций, оказывающих услуги в сфере физической культуры и спорта»</t>
  </si>
  <si>
    <t>06 2 05</t>
  </si>
  <si>
    <t>06 2 05 21020</t>
  </si>
  <si>
    <t xml:space="preserve">06 3 </t>
  </si>
  <si>
    <t>06 3 01</t>
  </si>
  <si>
    <t>06 3 01 22110</t>
  </si>
  <si>
    <t>06 3 01 90019</t>
  </si>
  <si>
    <t>Государственная программа Белгородской области   «Обеспечение населения Белгородской области информацией о приоритетных направлениях региональной политики на 2014-2020 годы»</t>
  </si>
  <si>
    <t>Подпрограмма «Информирование населения Белгородской области о приоритетных направлениях региональной политики в печатных и электронных средствах массовой информации»</t>
  </si>
  <si>
    <t xml:space="preserve">07 1 </t>
  </si>
  <si>
    <t>Основное мероприятие «Поддержка создания и распространения телерадиопрограмм и электронных средств массовых информаций»</t>
  </si>
  <si>
    <t>07 1 01</t>
  </si>
  <si>
    <t>07 1 01 00590</t>
  </si>
  <si>
    <t>12</t>
  </si>
  <si>
    <t xml:space="preserve">Основное мероприятие «Поддержка печатных средств массовой информации» </t>
  </si>
  <si>
    <t>07 1 02</t>
  </si>
  <si>
    <t>07 1 02 21020</t>
  </si>
  <si>
    <t xml:space="preserve">Подпрограмма «Открытая власть» </t>
  </si>
  <si>
    <t xml:space="preserve">07 2 </t>
  </si>
  <si>
    <t>07 2 01</t>
  </si>
  <si>
    <t>07 2 01 29990</t>
  </si>
  <si>
    <t xml:space="preserve">Подпрограмма «Укрепление единства российской нации и этнокультурное развитие  народов России» </t>
  </si>
  <si>
    <t xml:space="preserve">07 3 </t>
  </si>
  <si>
    <t>Основное мероприятие «Мероприятия в рамках подпрограммы «Укрепление единства российской нации и этнокультурное развитие народов России»</t>
  </si>
  <si>
    <t>07 3 01</t>
  </si>
  <si>
    <t>07 3 01 29990</t>
  </si>
  <si>
    <t>Мероприятия в рамках подпрограммы «Укрепление единства российской нации и этнокультурное развитие народов России» (Предоставление субсидий бюджетным, автономным учреждениям и иным некоммерческим организациям)</t>
  </si>
  <si>
    <t>Реализация мероприятий федеральной целевой программы «Укрепление единства российской нации и этнокультурное развитие народов России (2014 - 2020 годы)» (Закупка товаров, работ и услуг для обеспечения государственных (муниципальных) нужд)</t>
  </si>
  <si>
    <t>07 3 01 52360</t>
  </si>
  <si>
    <t>07 3 01 R5160</t>
  </si>
  <si>
    <t>Реализация мероприятий федеральной целевой программы «Укрепление единства российской нации и этнокультурное развитие народов России (2014-2020 годы)»  (Закупка товаров, работ и услуг для обеспечения государственных (муниципальных) нужд)</t>
  </si>
  <si>
    <t>07 3 01 R2360</t>
  </si>
  <si>
    <t>Реализация мероприятий федеральной целевой программы «Укрепление единства российской нации и этнокультурное развитие народов России (2014-2020 годы)» (Предоставление субсидий бюджетным, автономным учреждениям и иным некоммерческим организациям)</t>
  </si>
  <si>
    <t>07 4</t>
  </si>
  <si>
    <t>07 4 01</t>
  </si>
  <si>
    <t>07 4 01 21020</t>
  </si>
  <si>
    <t>Государственная программа  Белгородской области «Развитие экономического потенциала и формирование благоприятного предпринимательского климата в Белгородской области на 2014-2020 годы»</t>
  </si>
  <si>
    <t>Подпрограмма «Улучшение инвестиционного климата и стимулирование инновационной деятельности»</t>
  </si>
  <si>
    <t xml:space="preserve">08 1 </t>
  </si>
  <si>
    <t>Основное мероприятие «Организация выставочной деятельности»</t>
  </si>
  <si>
    <t>08 1 01</t>
  </si>
  <si>
    <t>Организация выставочной деятельности (Закупка товаров, работ и услуг для обеспечения государственных (муниципальных) нужд)</t>
  </si>
  <si>
    <t>08 1 01 60330</t>
  </si>
  <si>
    <t>Основное мероприятие «Поддержка фундаментальных научных исследований»</t>
  </si>
  <si>
    <t>08 1 02</t>
  </si>
  <si>
    <t>Поддержка фундаментальных научных исследований (Иные бюджетные ассигнования)</t>
  </si>
  <si>
    <t>08 1 02 60340</t>
  </si>
  <si>
    <t>Подпрограмма «Развитие промышленности»</t>
  </si>
  <si>
    <t>08 2</t>
  </si>
  <si>
    <t>08 2 01</t>
  </si>
  <si>
    <t>08 2 01 60350</t>
  </si>
  <si>
    <t>08 2 04</t>
  </si>
  <si>
    <t>08 2 04 60380</t>
  </si>
  <si>
    <t xml:space="preserve">Подпрограмма «Развитие и государственная поддержка малого и среднего предпринимательства» </t>
  </si>
  <si>
    <t>08 3</t>
  </si>
  <si>
    <t>Основное мероприятие «Поддержка некоммерческих организаций»</t>
  </si>
  <si>
    <t>08 3 01</t>
  </si>
  <si>
    <t>Поддержка некоммерческих организаций</t>
  </si>
  <si>
    <t>08 3 01 21020</t>
  </si>
  <si>
    <t xml:space="preserve">Основное мероприятие «Обеспечение деятельности (оказание услуг) государственных учреждений (организаций)» </t>
  </si>
  <si>
    <t>08 3 02</t>
  </si>
  <si>
    <t>08 3 02 00590</t>
  </si>
  <si>
    <t>Основное мероприятие «Расходы на содержание Уполномоченного по защите прав предпринимателей в Белгородской области»</t>
  </si>
  <si>
    <t>08 3 03</t>
  </si>
  <si>
    <t>Расходы на содержание Уполномоченного по защите прав предпринимателей в Белгородской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</si>
  <si>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08 3 03 00910</t>
  </si>
  <si>
    <t>Расходы на содержание Уполномоченного по защите прав предпринимателей в Белгородской области (Закупка товаров, работ и услуг для обеспечения государственных (муниципальных) нужд)</t>
  </si>
  <si>
    <t>Основное мероприятие «Государственная поддержка малого и среднего предпринимательства, включая крестьянские (фермерские) хозяйства»</t>
  </si>
  <si>
    <t>08 3 04</t>
  </si>
  <si>
    <t>Мероприятия  (Предоставление субсидий бюджетным, автономным учреждениям и иным некоммерческим организациям)</t>
  </si>
  <si>
    <t>08 3 04 29990</t>
  </si>
  <si>
    <t>Государственная поддержка малого и среднего предпринимательства, включая крестьянские (фермерские) хозяйства (Межбюджетные трансферты)</t>
  </si>
  <si>
    <t>08 3 04 R0640</t>
  </si>
  <si>
    <t>Государственная поддержка малого и среднего предпринимательства, включая крестьянские (фермерские) хозяйства (Предоставление субсидий бюджетным, автономным учреждениям и иным некоммерческим организациям)</t>
  </si>
  <si>
    <t>Субсидии на софинансирование капитальных вложений в объекты государственной собственности субъектов Российской Федерации  (Капитальные вложения в объекты государственной (муниципальной) собственности)</t>
  </si>
  <si>
    <t>08 3 04 51110</t>
  </si>
  <si>
    <t>Субсидии на софинансирование капитальных вложений в объекты государственной собственности субъектов Российской Федерации (Капитальные вложения в объекты государственной (муниципальной) собственности)</t>
  </si>
  <si>
    <t>08 3 04 R1110</t>
  </si>
  <si>
    <t>08 3 04 R5270</t>
  </si>
  <si>
    <t>Государственная поддержка малого и среднего предпринимательства, включая крестьянские (фермерские) хозяйства, а также реализация мероприятий по поддержке молодежного предпринимательства (Капитальные вложения в объекты государственной (муниципальной) собственности)</t>
  </si>
  <si>
    <t xml:space="preserve">Подпрограмма «Развитие туризма, ремесленничества и придорожного сервиса» </t>
  </si>
  <si>
    <t xml:space="preserve">08 4 </t>
  </si>
  <si>
    <t>Основное мероприятие «Создание и продвижение туристского продукта Белгородской области»</t>
  </si>
  <si>
    <t>08 4 01</t>
  </si>
  <si>
    <t>08 4 01 60370</t>
  </si>
  <si>
    <t>Основное мероприятие «Развитие и модернизация инфраструктуры туризма и придорожного сервиса»</t>
  </si>
  <si>
    <t>08 4 02</t>
  </si>
  <si>
    <t xml:space="preserve">Реализация мероприятий по развитию внутреннего и въездного туризма </t>
  </si>
  <si>
    <t>08 4 02 51100</t>
  </si>
  <si>
    <t>Реализация мероприятий по развитию внутреннего и въездного туризма за счет средств  бюджета субъекта Российской Федерации (Предоставление субсидий бюджетным, автономным учреждениям и иным некоммерческим организациям)</t>
  </si>
  <si>
    <t>08 4 02 R1100</t>
  </si>
  <si>
    <t>Основное мероприятие «Развитие предпринимательства в сфере сельского туризма»</t>
  </si>
  <si>
    <t>08 4 03</t>
  </si>
  <si>
    <t>Государственная поддержка малого и среднего предпринимательства, включая крестьянские (фермерские) хозяйства</t>
  </si>
  <si>
    <t>08 4 03 50640</t>
  </si>
  <si>
    <t>Государственная поддержка малого и среднего предпринимательства, включая крестьянские (фермерские) хозяйства  (Предоставление субсидий бюджетным, автономным учреждениям и иным некоммерческим организациям)</t>
  </si>
  <si>
    <t>Государственная поддержка малого и среднего предпринимательства, включая крестьянские (фермерские) хозяйства  (Иные бюджетные ассигнования)</t>
  </si>
  <si>
    <t>Государственная поддержка малого и среднего предпринимательства, включая крестьянские (фермерские) хозяйства (Иные бюджетные ассигнования)</t>
  </si>
  <si>
    <t>08 4 03 R0640</t>
  </si>
  <si>
    <t xml:space="preserve">Подпрограмма «Энергосбережение и повышение энергетической эффективности» </t>
  </si>
  <si>
    <t xml:space="preserve">08 5 </t>
  </si>
  <si>
    <t>08 5 02</t>
  </si>
  <si>
    <t>08 5 02 00590</t>
  </si>
  <si>
    <t xml:space="preserve">08 6 </t>
  </si>
  <si>
    <t>08 6 01</t>
  </si>
  <si>
    <t>08 6 01 90019</t>
  </si>
  <si>
    <t>08 6 02</t>
  </si>
  <si>
    <t>08 6 02 00310</t>
  </si>
  <si>
    <t>Государственная программа  Белгородской области «Обеспечение доступным  и комфортным жильем и коммунальными услугами жителей Белгородской области на 2014-2020 годы»</t>
  </si>
  <si>
    <t xml:space="preserve">Подпрограмма «Стимулирование развития жилищного строительства на территории Белгородской области» </t>
  </si>
  <si>
    <t>09 1</t>
  </si>
  <si>
    <t>Основное мероприятие «Обеспечение жильем ветеранов Великой Отечественной войны»</t>
  </si>
  <si>
    <t>09 1 04</t>
  </si>
  <si>
    <t>09 1 04 51340</t>
  </si>
  <si>
    <t>Основное мероприятие «Обеспечение жильем ветеранов, инвалидов и семей, имеющих детей-инвалидов»</t>
  </si>
  <si>
    <t>09 1 05</t>
  </si>
  <si>
    <t>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(Социальное обеспечение и иные выплаты населению)</t>
  </si>
  <si>
    <t>09 1 05 51350</t>
  </si>
  <si>
    <t>Осуществление полномочий по обеспечению жильем отдельных категорий граждан, установленных федеральными законами от 12 января 1995 года №5-ФЗ «О ветеранах» и от 24 ноября 1995 года №181-ФЗ «О социальной защите инвалидов в Российской Федерации» (Межбюджетные трансферты)</t>
  </si>
  <si>
    <t>Основное мероприятие «Обеспечение жильем молодых семей»</t>
  </si>
  <si>
    <t>09 1 06</t>
  </si>
  <si>
    <t>Реализация мероприятий по обеспечению жильем молодых семей (Социальное обеспечение и иные выплаты населению)</t>
  </si>
  <si>
    <t>09 1 06 23770</t>
  </si>
  <si>
    <t>Субсидии на реализацию мероприятий по обеспечению жильем молодых семей (Межбюджетные трансферты)</t>
  </si>
  <si>
    <t>09 1 06 73770</t>
  </si>
  <si>
    <t>Мероприятия подпрограммы «Обеспечение жильем молодых семей» федеральной целевой программы «Жилище» на 2015-2020 годы (Социальное обеспечение и иные выплаты населению)</t>
  </si>
  <si>
    <t>09 1 06 R0200</t>
  </si>
  <si>
    <t>Мероприятия подпрограммы «Обеспечение жильем молодых семей» федеральной целевой программы «Жилище» на 2015-2020 годы (Межбюджетные трансферты)</t>
  </si>
  <si>
    <t>Основное мероприятие «Обеспечение жильем детей-сирот, детей, оставшихся без попечения родителей, и лиц из их числа»</t>
  </si>
  <si>
    <t>09 1 07</t>
  </si>
  <si>
    <t>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(Межбюджетные трансферты)</t>
  </si>
  <si>
    <t>09 1 07 70820</t>
  </si>
  <si>
    <t>09 1 07 70550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</si>
  <si>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(Межбюджетные трансферты)</t>
  </si>
  <si>
    <t>09 1 07 R0820</t>
  </si>
  <si>
    <t>Основное мероприятие «Инженерное обустройство микрорайонов массовой застройки индивидуального жилищного строительства»</t>
  </si>
  <si>
    <t>09 1 09</t>
  </si>
  <si>
    <t>Инженерное обустройство микрорайонов массовой застройки индивидуального жилищного строительства в Белгородской области, в том числе земельных участков, выданных многодетным семьям (Капитальные вложения в объекты государственной (муниципальной) собственности)</t>
  </si>
  <si>
    <t>09 1 09 43780</t>
  </si>
  <si>
    <t>09 1 09 73780</t>
  </si>
  <si>
    <t>Основное мероприятие «Обеспечение мероприятий по переселению граждан из аварийного жилищного фонда»</t>
  </si>
  <si>
    <t>09 1 14</t>
  </si>
  <si>
    <t>09 1 14 09502</t>
  </si>
  <si>
    <t>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 (Межбюджетные трансферты)</t>
  </si>
  <si>
    <t>Обеспечение мероприятий по  переселению граждан из аварийного жилищного фонда за счет средств областного бюджета (Бюджетные инвестиции)</t>
  </si>
  <si>
    <t>09 1 14 09602</t>
  </si>
  <si>
    <t>Обеспечение мероприятий по  переселению граждан из аварийного жилищного фонда за счет средств областного бюджета (Межбюджетные трансферты)</t>
  </si>
  <si>
    <t>Основное мероприятие «Обеспечение жильем граждан, уволенных с военной службы (службы), и приравненных к ним лиц»</t>
  </si>
  <si>
    <t>09 1 15</t>
  </si>
  <si>
    <t>Обеспечение жильем граждан, уволенных с военной службы (службы), и приравненных к ним лиц (Социальное обеспечение и иные выплаты населению)</t>
  </si>
  <si>
    <t>09 1 15 54850</t>
  </si>
  <si>
    <t>Обеспечение жильем граждан, уволенных с военной службы (службы), и приравненных к ним лиц (Межбюджетные трансферты)</t>
  </si>
  <si>
    <t>Основное мероприятие «Обеспечение земельных участков для жилищного строительства дорожной, социальной и инженерной инфраструктурами»</t>
  </si>
  <si>
    <t>09 1 16</t>
  </si>
  <si>
    <t>Мероприятия подпрограммы «Стимулирование программ развития жилищного строительства субъектов Российской Федерации федеральной целевой программы «Жилище» на 2015-2020 годы (Капитальные вложения в объекты государственной (муниципальной) собственности)</t>
  </si>
  <si>
    <t>09 1 16 50210</t>
  </si>
  <si>
    <t>09 1 16 R0210</t>
  </si>
  <si>
    <t xml:space="preserve">Подпрограмма «Создание условий для обеспечения населения качественными услугами жилищно-коммунального  хозяйства» </t>
  </si>
  <si>
    <t xml:space="preserve">09 2 </t>
  </si>
  <si>
    <t>Подпрограмма «Создание условий для обеспечения качественными услугами жилищно-коммунального хозяйства населения Белгородской области»</t>
  </si>
  <si>
    <t>09 2</t>
  </si>
  <si>
    <t>Основное мероприятие «Субсидии  на организацию наружного освещения населенных пунктов Белгородской области»</t>
  </si>
  <si>
    <t>09 2 02</t>
  </si>
  <si>
    <t>Субсидии  на организацию наружного освещения населенных пунктов Белгородской области (Межбюджетные трансферты)</t>
  </si>
  <si>
    <t>09 2 02 71340</t>
  </si>
  <si>
    <t xml:space="preserve">Основное мероприятие «Субвенции на возмещение расходов по гарантированному перечню услуг по погребению в рамках статьи 12 Федерального закона от 12.01.1996 № 8-ФЗ «О погребении и похоронном деле» </t>
  </si>
  <si>
    <t>09 2 03</t>
  </si>
  <si>
    <t>Субвенции на возмещение расходов по гарантированному перечню услуг по погребению в рамках статьи 12 Федерального закона от 12.01.1996 № 8-ФЗ «О погребении и похоронном деле» (Межбюджетные трансферты)</t>
  </si>
  <si>
    <t>09 2 03 71350</t>
  </si>
  <si>
    <t xml:space="preserve">Основное мероприятие «Организация и проведение областных конкурсов по благоустройству муниципальных образований области» </t>
  </si>
  <si>
    <t>09 2 04</t>
  </si>
  <si>
    <t>Организация и проведение областных конкурсов по благоустройству муниципальных образований области (Закупка товаров, работ и услуг для обеспечения государственных (муниципальных) нужд)</t>
  </si>
  <si>
    <t>09 2 04 60320</t>
  </si>
  <si>
    <t>Организация и проведение областных конкурсов по благоустройству муниципальных образований области (Иные бюджетные ассигнования)</t>
  </si>
  <si>
    <t>Организация и проведение областных конкурсов по благоустройству муниципальных образований области (Межбюджетные трансферты)</t>
  </si>
  <si>
    <t>09 2 04 71360</t>
  </si>
  <si>
    <t>09 2 05</t>
  </si>
  <si>
    <t>09 2 05 71090</t>
  </si>
  <si>
    <t>Субсидии на реализацию мероприятий по обеспечению населения чистой питьевой водой (Межбюджетные трансферты)</t>
  </si>
  <si>
    <t>Основное мероприятие «Приоритетный проект «Формирование комфортной городской среды»</t>
  </si>
  <si>
    <t>09 2 06</t>
  </si>
  <si>
    <t>Поддержка государственных программ субъектов Российской Федерации и муниципальных программ формирования современной городской среды (Межбюджетные трансферты)</t>
  </si>
  <si>
    <t>09 2 06 R5550</t>
  </si>
  <si>
    <t>Поддержка государственных программ субъектов Российской Федерации и муниципальных программ формирования современной городской среды (Иные бюджетные ассигнования)</t>
  </si>
  <si>
    <t>09 2 07</t>
  </si>
  <si>
    <t>09 2 07 71380</t>
  </si>
  <si>
    <t>09 2 08</t>
  </si>
  <si>
    <t>09 2 08 R5600</t>
  </si>
  <si>
    <t>Основное мероприятие "Внедрение автоматизированной информационной системы "Региональный кадастр отходов"</t>
  </si>
  <si>
    <t>09 2 09</t>
  </si>
  <si>
    <t>09 2 09 29990</t>
  </si>
  <si>
    <t>09 2 10</t>
  </si>
  <si>
    <t>09 2 10 40370</t>
  </si>
  <si>
    <t>09 3</t>
  </si>
  <si>
    <t>09 3 01</t>
  </si>
  <si>
    <t>09 3 01 90019</t>
  </si>
  <si>
    <t>Основное мероприятие «Субвенции на осуществление контроля и надзора в области долевого строительства многоквартирных домов и (или) иных объектов недвижимости»</t>
  </si>
  <si>
    <t>09 3 02</t>
  </si>
  <si>
    <t>Субвенции на осуществление контроля и надзора в области долевого строительства многоквартирных домов и (или) иных объектов недвижимости (Межбюджетные трансферты)</t>
  </si>
  <si>
    <t>09 3 02 71280</t>
  </si>
  <si>
    <t>09 3 03</t>
  </si>
  <si>
    <t>Обеспечение деятельности (оказание услуг) государственных учреждений (организаций)  (Предоставление субсидий бюджетным, автономным учреждениям и иным некоммерческим организациям)</t>
  </si>
  <si>
    <t>09 3 03 00590</t>
  </si>
  <si>
    <t>09 3 04</t>
  </si>
  <si>
    <t>09 3 04 00310</t>
  </si>
  <si>
    <t xml:space="preserve">Государственная программа Белгородской области «Совершенствование  и развитие транспортной системы  и дорожной сети Белгородской области на 2014-2020 годы» </t>
  </si>
  <si>
    <t>Подпрограмма «Совершенствование и развитие дорожной сети»</t>
  </si>
  <si>
    <t xml:space="preserve">10 1 </t>
  </si>
  <si>
    <t>Основное мероприятие «Содержание и ремонт автомобильных дорог общего пользования регионального значения»</t>
  </si>
  <si>
    <t>10 1 01</t>
  </si>
  <si>
    <t>Содержание и ремонт автомобильных дорог общего пользования регионального значения (Закупка товаров, работ и услуг для обеспечения государственных (муниципальных) нужд)</t>
  </si>
  <si>
    <t>10 1 01 20570</t>
  </si>
  <si>
    <t>Содержание и ремонт автомобильных дорог общего пользования регионального значения (Иные бюджетные ассигнования)</t>
  </si>
  <si>
    <t>Основное мероприятие «Капитальный ремонт автомобильных дорог общего пользования регионального значения»</t>
  </si>
  <si>
    <t>10 1 02</t>
  </si>
  <si>
    <t>Капитальный ремонт автомобильных дорог общего пользования регионального значения (Закупка товаров, работ и услуг для обеспечения государственных (муниципальных) нужд)</t>
  </si>
  <si>
    <t>10 1 02 20580</t>
  </si>
  <si>
    <t>Основное мероприятие «Строительство (реконструкция) автомобильных дорог общего пользования»</t>
  </si>
  <si>
    <t>10 1 03</t>
  </si>
  <si>
    <t>Строительство (реконструкция) автомобильных дорог общего пользования (Закупка товаров, работ и услуг для обеспечения государственных (муниципальных) нужд)</t>
  </si>
  <si>
    <t>10 1 03 40380</t>
  </si>
  <si>
    <t>Строительство (реконструкция) автомобильных дорог общего пользования «Капитальные вложения в объекты государственной (муниципальной) собственности»</t>
  </si>
  <si>
    <t>Строительство (реконструкция) автомобильных дорог общего пользования (Иные бюджетные ассигнования)</t>
  </si>
  <si>
    <t>Финансовое обеспечение дорожной деятельности (Капитальные вложения в объекты государственной (муниципальной) собственности)</t>
  </si>
  <si>
    <t>10 1 03 53900</t>
  </si>
  <si>
    <t>Реализация мероприятий региональных программ в сфере дорожного хозяйства по решениям Правительства Российской Федерации  (Капитальные вложения в объекты государственной (муниципальной) собственности)</t>
  </si>
  <si>
    <t>10 1 03 54200</t>
  </si>
  <si>
    <t>Финансовое обеспечение мероприятий программы «Стимулирование программ развития жилищного строительства субъектов Российской Федерации» федеральной целевой программы «Жилище» на 2015-2020 годы (Капитальные вложения в объекты государственной (муниципальной) собственности)</t>
  </si>
  <si>
    <t>10 1 03 R0210</t>
  </si>
  <si>
    <t>Финансовое обеспечение мероприятий программы «Стимулирование программ развития жилищного строительства субъектов Российской Федерации» федеральной целевой программы «Жилище» на 2015-2020 годы (Иные бюджетные ассигнования)</t>
  </si>
  <si>
    <t>Основное мероприятие «Строительство (реконструкция) межмуниципальных автомобильных дорог, соединяющих населенные пункты, автомобильных дорог в районах массовой жилищной застройки»</t>
  </si>
  <si>
    <t>10 1 04</t>
  </si>
  <si>
    <t>Строительство (реконструкция) межмуниципальных автомобильных дорог, соединяющих населенные пункты, автомобильных дорог в районах массовой жилищной застройки (Закупка товаров, работ и услуг для обеспечения государственных (муниципальных) нужд)</t>
  </si>
  <si>
    <t>10 1 04 40390</t>
  </si>
  <si>
    <t>Строительство (реконструкция) межмуниципальных автомобильных дорог, соединяющих населенные пункты, автомобильных дорог в районах массовой жилищной застройки (Капитальные вложения в объекты государственной (муниципальной) собственности)</t>
  </si>
  <si>
    <t>Строительство (реконструкция) межмуниципальных автомобильных дорог, соединяющих населенные пункты, автомобильных дорог в районах массовой жилищной застройки  (Иные бюджетные ассигнования)</t>
  </si>
  <si>
    <t>10 1 04 R0210</t>
  </si>
  <si>
    <t>Основное мероприятие «Субсидии на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 капитальный ремонт и ремонт автомобильных дорог общего пользования населенных пунктов,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</si>
  <si>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10 1 05</t>
  </si>
  <si>
    <t>Субсидии на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 (Межбюджетные трансферты)</t>
  </si>
  <si>
    <t>10 1 05 72110</t>
  </si>
  <si>
    <t>Субсидии на капитальный ремонт и ремонт автомобильных дорог общего пользования населенных пунктов (Межбюджетные трансферты)</t>
  </si>
  <si>
    <t>10 1 05 72140</t>
  </si>
  <si>
    <t>Субсидии на капитальный ремонт и ремонт дворовых территорий многоквартирных домов, проездов к дворовым территориям многоквартирных домов населенных пунктов (Межбюджетные трансферты)</t>
  </si>
  <si>
    <t>10 1 05 72150</t>
  </si>
  <si>
    <t>Иные межбюджетные трансферты бюджетам муниципальных образований на финансовое обеспечение дорожной деятельности (Межбюджетные трансферты)</t>
  </si>
  <si>
    <t>10 1 05 72160</t>
  </si>
  <si>
    <t xml:space="preserve">Подпрограмма «Совершенствование и развитие транспортной системы» </t>
  </si>
  <si>
    <t xml:space="preserve">10 2 </t>
  </si>
  <si>
    <t>Основное мероприятие «Субвенции  на организацию транспортного обслуживания населения в пригородном межмуниципальном сообщении»</t>
  </si>
  <si>
    <t xml:space="preserve">10 2 01 </t>
  </si>
  <si>
    <t>Субвенции  на организацию транспортного обслуживания населения в пригородном межмуниципальном сообщении (Межбюджетные отношения)</t>
  </si>
  <si>
    <t>10 2 01 73810</t>
  </si>
  <si>
    <t>Основное мероприятие «Субсидии организациям железнодорожного транспорта»</t>
  </si>
  <si>
    <t>10 2 02</t>
  </si>
  <si>
    <t>Субсидии организациям железнодорожного транспорта на компенсацию потерь в доходах, возникающих в результате государственного регулирования уровня тарифов, при осуществлении транспортного обслуживания населения железнодорожным транспортом общего пользования (пригородной категории) на территории Белгородской области (Иные бюджетные ассигнования)</t>
  </si>
  <si>
    <t>10 2 02 60420</t>
  </si>
  <si>
    <t>Компенсация потерь в доходах организациям железнодорожного транспорта, осуществляющим перевозки по льготным тарифам на проезд учащихся и воспитанников общеобразовательных организаций, студентов очной формы обучения профессиональных образовательных организаций и образовательных организаций высшего образования железнодорожным транспортом в пригородном сообщении Белгородской области (Иные бюджетные ассигнования)</t>
  </si>
  <si>
    <t>10 2 02 60430</t>
  </si>
  <si>
    <t>Компенсация потерь в доходах организациям железнодорожного транспорта, осуществляющим перевозки по льготным тарифам на проезд детей 5-7 лет железнодорожным транспортом в пригородном сообщении Белгородской области (Иные бюджетные ассигнования)</t>
  </si>
  <si>
    <t>10 2 02 60530</t>
  </si>
  <si>
    <t>Основное мероприятие «Государственная поддержка региональных авиаперевозок воздушным транспортом»</t>
  </si>
  <si>
    <t xml:space="preserve">10 2 03 </t>
  </si>
  <si>
    <t>Государственная поддержка региональных авиаперевозок воздушным транспортом (Иные бюджетные ассигнования)</t>
  </si>
  <si>
    <t>10 2 03 60440</t>
  </si>
  <si>
    <t>10 3</t>
  </si>
  <si>
    <t>10 3 01</t>
  </si>
  <si>
    <t>10 3 01 90019</t>
  </si>
  <si>
    <t>Основное мероприятие «Мероприятия в части уплаты налога на имущество организаций в отношении автомобильных дорог общего пользования и сооружений, являющихся их неотъемлемой частью»</t>
  </si>
  <si>
    <t>10 3 02</t>
  </si>
  <si>
    <t>Мероприятия в части уплаты налога на имущество организаций в отношении автомобильных дорог общего пользования и сооружений, являющихся их  неотъемлемой частью (Иные бюджетные ассигнования)</t>
  </si>
  <si>
    <t>10 3 02 29910</t>
  </si>
  <si>
    <t xml:space="preserve">10 3 03 </t>
  </si>
  <si>
    <t>10 3 03 00590</t>
  </si>
  <si>
    <t>10 3 04</t>
  </si>
  <si>
    <t>10 3 04 00590</t>
  </si>
  <si>
    <t xml:space="preserve">Государственная программа Белгородской области «Развитие сельского хозяйства и рыбоводства в Белгородской области на 2014-2020 годы» </t>
  </si>
  <si>
    <t xml:space="preserve">Подпрограмма «Развитие подотрасли растениеводства, переработки и реализации продукции растениеводства» </t>
  </si>
  <si>
    <t xml:space="preserve">11 1 </t>
  </si>
  <si>
    <t>Основное мероприятие «Развитие садоводства, поддержка закладки и ухода за многолетними насаждениями и виноградниками»</t>
  </si>
  <si>
    <t>11 1 01</t>
  </si>
  <si>
    <t>Возмещение части затрат на раскорчевку выбывших из эксплуатации старых садов и рекультивацию раскорчеванных площадей (Иные бюджетные ассигнования)</t>
  </si>
  <si>
    <t>11 1 01 50330</t>
  </si>
  <si>
    <t>Возмещение части затрат на закладку и уход за многолетними плодовыми и ягодными насаждениями (Иные бюджетные ассигнования)</t>
  </si>
  <si>
    <t>11 1 01 50340</t>
  </si>
  <si>
    <t>Возмещение части затрат на раскорчевку выбывших из эксплуатации старых садов и рекультивацию раскорчеванных площадей  (Иные бюджетные ассигнования)</t>
  </si>
  <si>
    <t>11 1 01 R0330</t>
  </si>
  <si>
    <t>11 1 01 R0340</t>
  </si>
  <si>
    <t>Основное мероприятие «Поддержка экономически значимых региональных программ в области растениеводства»</t>
  </si>
  <si>
    <t>11 1 02</t>
  </si>
  <si>
    <t>Поддержка экономически значимых региональных программ в области растениеводства (Иные бюджетные ассигнования)</t>
  </si>
  <si>
    <t>11 1 02 50350</t>
  </si>
  <si>
    <t>11 1 02 R0350</t>
  </si>
  <si>
    <t>Основное мероприятие «Государственная поддержка кредитования подотрасли растениеводства, переработки ее продукции, развития инфраструктуры и логистического обеспечения рынков продукции растениеводства»</t>
  </si>
  <si>
    <t>11 1 03</t>
  </si>
  <si>
    <t>Возмещение части процентной ставки по краткосрочным кредитам (займам) на развитие растениеводства, переработки и реализации продукции растениеводства  (Иные бюджетные ассигнования)</t>
  </si>
  <si>
    <t>11 1 03 50380</t>
  </si>
  <si>
    <t>Возмещение части процентной ставки по инвестиционным кредитам (займам) на развитие растениеводства, переработки и развития инфраструктуры и логистического обеспечения рынков продукции растениеводства  (Иные бюджетные ассигнования)</t>
  </si>
  <si>
    <t>11 1 03 50390</t>
  </si>
  <si>
    <t>Возмещение части процентной ставки по краткосрочным кредитам (займам) на развитие растениеводства, переработки и реализации продукции растениеводства (Иные бюджетные ассигнования)</t>
  </si>
  <si>
    <t>11 1 03 R0380</t>
  </si>
  <si>
    <t>Возмещение части процентной ставки по инвестиционным кредитам (займам) на развитие растениеводства, переработки и развития инфраструктуры и логистического обеспечения рынков продукции растениеводства (Иные бюджетные ассигнования)</t>
  </si>
  <si>
    <t>11 1 03 R0390</t>
  </si>
  <si>
    <t>Основное мероприятие «Управление рисками в подотраслях растениеводства»</t>
  </si>
  <si>
    <t>11 1 04</t>
  </si>
  <si>
    <t>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растениеводства (Иные бюджетные ассигнования)</t>
  </si>
  <si>
    <t>11 1 04 50400</t>
  </si>
  <si>
    <t>11 1 04 R0400</t>
  </si>
  <si>
    <t>Основное мероприятие «Оказание несвязанной поддержки сельскохозяйственным товаропроизводителям в области растениеводства»</t>
  </si>
  <si>
    <t>11 1 05</t>
  </si>
  <si>
    <t>Оказание несвязанной поддержки сельскохозяйственным товаропроизводителям в области растениеводства (Иные бюджетные ассигнования)</t>
  </si>
  <si>
    <t>11 1 05 50410</t>
  </si>
  <si>
    <t>11 1 05 R0410</t>
  </si>
  <si>
    <t>Основное мероприятие «Поддержка почвенного плодородия, развитие мелиоративных лесонасаждений»</t>
  </si>
  <si>
    <t>11 1 06</t>
  </si>
  <si>
    <t>Поддержка почвенного плодородия, развитие мелиоративных лесонасаждений  (Иные бюджетные ассигнования)</t>
  </si>
  <si>
    <t>11 1 06 60090</t>
  </si>
  <si>
    <t>Основное мероприятие «Возмещение прямых понесенных затрат на создание и модернизацию объектов плодохранилищ»</t>
  </si>
  <si>
    <t>11 1 08</t>
  </si>
  <si>
    <t>Возмещение прямых понесенных затрат на создание и модернизацию объектов плодохранилищ (Иные бюджетные ассигнования)</t>
  </si>
  <si>
    <t>11 1 08 60620</t>
  </si>
  <si>
    <t>Возмещение прямых понесенных затрат на создание и модернизацию объектов плодохранилищ, а также на приобретение техники и оборудования за счет средств областного бюджета  (Иные бюджетные ассигнования)</t>
  </si>
  <si>
    <t>11 1 08 R4370</t>
  </si>
  <si>
    <t xml:space="preserve">Подпрограмма «Развитие подотрасли животноводства, переработки и реализации продукции животноводства» </t>
  </si>
  <si>
    <t xml:space="preserve">11 2 </t>
  </si>
  <si>
    <t>Основное мероприятие «Поддержка экономически значимых региональных программ в области животноводства»</t>
  </si>
  <si>
    <t>11 2 01</t>
  </si>
  <si>
    <t>Поддержка экономически значимых региональных программ в области животноводства  (Иные бюджетные ассигнования)</t>
  </si>
  <si>
    <t>11 2 01 50460</t>
  </si>
  <si>
    <t>Основное мероприятие «Государственная поддержка кредитования подотрасли животноводства, переработки ее продукции, развития инфраструктуры и логистического обеспечения рынков продукции животноводства»</t>
  </si>
  <si>
    <t xml:space="preserve">11 2 02 </t>
  </si>
  <si>
    <t>Возмещение части процентной ставки по краткосрочным кредитам (займам) на развитие животноводства, переработки и реализации продукции животноводства  (Иные бюджетные ассигнования)</t>
  </si>
  <si>
    <t>11 2 02 50470</t>
  </si>
  <si>
    <t>Возмещение части процентной ставки по инвестиционным кредитам (займам) на развитие животноводства, переработки и развития инфраструктуры и логистического обеспечения рынков продукции животноводства (Иные бюджетные ассигнования)</t>
  </si>
  <si>
    <t>11 2 02 50480</t>
  </si>
  <si>
    <t>Возмещение части процентной ставки по краткосрочным кредитам (займам) на развитие животноводства, переработки и реализации продукции животноводства (Иные бюджетные ассигнования)</t>
  </si>
  <si>
    <t>11 2 02 R0470</t>
  </si>
  <si>
    <t>11 2 02 R0480</t>
  </si>
  <si>
    <t>Основное мероприятие «Управление рисками в подотраслях животноводства»</t>
  </si>
  <si>
    <t>11 2 03</t>
  </si>
  <si>
    <t xml:space="preserve">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животноводства </t>
  </si>
  <si>
    <t>11 2 03 50490</t>
  </si>
  <si>
    <t>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животноводства</t>
  </si>
  <si>
    <t>11 2 03 R0490</t>
  </si>
  <si>
    <t>Основное мероприятие «Поддержка развития производства аквакультуры»</t>
  </si>
  <si>
    <t>11 2 04</t>
  </si>
  <si>
    <t>Поддержка развития производства аквакультуры (Иные бюджетные ассигнования)</t>
  </si>
  <si>
    <t>11 2 04 60470</t>
  </si>
  <si>
    <t>Основное мероприятие «Обеспечение проведения противоэпизоотических мероприятий в области»</t>
  </si>
  <si>
    <t>11 2 05</t>
  </si>
  <si>
    <t>Обеспечение проведения противоэпизоотических мероприятий (закупка товаров, работ и услуг для обеспечения государственных (муниципальных) нужд)</t>
  </si>
  <si>
    <t>11 2 05 29940</t>
  </si>
  <si>
    <t>11 2 06</t>
  </si>
  <si>
    <t>Обеспечение деятельности (оказание услуг) государственных учреждений (организаций) (предоставление субсидий бюджетным, автономным учреждениям и иным некоммерческим организациям)</t>
  </si>
  <si>
    <t>11 2 06 00590</t>
  </si>
  <si>
    <t>Основное мероприятие «Социальная поддержка работников, проживающих в сельской местности, по оплате жилищно-коммунальных услуг»</t>
  </si>
  <si>
    <t>11 2 07</t>
  </si>
  <si>
    <t>Социальная поддержка работников, проживающих в сельской местности, по оплате жилищно-коммунальных услуг (социальное обеспечение и иные выплаты населению)</t>
  </si>
  <si>
    <t>11 2 07 29950</t>
  </si>
  <si>
    <t xml:space="preserve">Подпрограмма «Развитие мясного скотоводства» </t>
  </si>
  <si>
    <t xml:space="preserve">11 3 </t>
  </si>
  <si>
    <t>Основное мероприятие «Государственная поддержка строительства и реконструкции объектов для мясного скотоводства»</t>
  </si>
  <si>
    <t>11 3 01</t>
  </si>
  <si>
    <t>Возмещение части процентной ставки по инвестиционным кредитам на строительство и реконструкцию объектов мясного скотоводства  (Иные бюджетные ассигнования)</t>
  </si>
  <si>
    <t>11 3 01 50520</t>
  </si>
  <si>
    <t>Поддержка экономически значимых региональных программ по развитию мясного скотоводства (Иные бюджетные ассигнования)</t>
  </si>
  <si>
    <t>11 3 01 R0510</t>
  </si>
  <si>
    <t>Возмещение части процентной ставки по инвестиционным кредитам на строительство и реконструкцию объектов мясного скотоводства (Иные бюджетные ассигнования)</t>
  </si>
  <si>
    <t>11 3 01 R0520</t>
  </si>
  <si>
    <t>Подпрограмма «Поддержка малых форм хозяйствования»</t>
  </si>
  <si>
    <t>11 4</t>
  </si>
  <si>
    <t>Основное мероприятие «Поддержка начинающих фермеров»</t>
  </si>
  <si>
    <t>11 4 01</t>
  </si>
  <si>
    <t>Поддержка начинающих фермеров (Иные бюджетные ассигнования)</t>
  </si>
  <si>
    <t>11 4 01 50530</t>
  </si>
  <si>
    <t>11 4 01 R0530</t>
  </si>
  <si>
    <t>Основное мероприятие «Развитие семейных животноводческих ферм на базе крестьянских (фермерских) хозяйств»</t>
  </si>
  <si>
    <t>11 4 02</t>
  </si>
  <si>
    <t>Развитие семейных животноводческих ферм  (Иные бюджетные ассигнования)</t>
  </si>
  <si>
    <t>11 4 02 R0540</t>
  </si>
  <si>
    <t>Развитие семейных животноводческих ферм (Иные бюджетные ассигнования)</t>
  </si>
  <si>
    <t>Основное мероприятие «Государственная поддержка кредитования малых форм хозяйствования»</t>
  </si>
  <si>
    <t>11 4 03</t>
  </si>
  <si>
    <t>Возмещение части процентной ставки по долгосрочным, среднесрочным и краткосрочным кредитам, взятым малыми формами хозяйствования  (Межбюджетные трансферты)</t>
  </si>
  <si>
    <t>11 4 03 50550</t>
  </si>
  <si>
    <t>Возмещение части процентной ставки по долгосрочным, среднесрочным и краткосрочным кредитам, взятым малыми формами хозяйствования  (Иные бюджетные ассигнования)</t>
  </si>
  <si>
    <t>Возмещение части процентной ставки по долгосрочным, среднесрочным и краткосрочным кредитам, взятым малыми формами хозяйствования (межбюджетные трансферты)</t>
  </si>
  <si>
    <t>11 4 03 R0550</t>
  </si>
  <si>
    <t>Возмещение части процентной ставки по долгосрочным, среднесрочным и краткосрочным кредитам, взятым малыми формами хозяйствования (Иные бюджетные ассигнования)</t>
  </si>
  <si>
    <t>Основное мероприятие «Развитие сельскохозяйственной кооперации»</t>
  </si>
  <si>
    <t>11 4 05</t>
  </si>
  <si>
    <t>Грантовая поддержка сельскохозяйственных потребительских кооперативов для развития материально-технической базы (Иные бюджетные ассигнования)</t>
  </si>
  <si>
    <t>11 4 05 R4380</t>
  </si>
  <si>
    <t xml:space="preserve">Подпрограмма «Техническая и технологическая модернизация, инновационное развитие» </t>
  </si>
  <si>
    <t xml:space="preserve">11 5 </t>
  </si>
  <si>
    <t>Основное мероприятие «Развитие системы единого государственного информационного обеспечения агропромышленного комплекса»</t>
  </si>
  <si>
    <t>11 5 01</t>
  </si>
  <si>
    <t>Развитие системы единого государственного информационного обеспечения агропромышленного комплекса (Закупка товаров, работ и услуг для обеспечения государственных (муниципальных) нужд)</t>
  </si>
  <si>
    <t>11 5 01 60290</t>
  </si>
  <si>
    <t>11 5 02</t>
  </si>
  <si>
    <t>11 5 02 00590</t>
  </si>
  <si>
    <t>Основное мероприятие «Поддержка сельскохозяйственной науки и подготовка кадров»</t>
  </si>
  <si>
    <t>11 5 03</t>
  </si>
  <si>
    <t>Поддержка сельскохозяйственной науки и подготовка кадров (Закупка товаров, работ и услуг для обеспечения государственных (муниципальных) нужд)</t>
  </si>
  <si>
    <t>11 5 03 60310</t>
  </si>
  <si>
    <t>Поддержка сельскохозяйственной науки и подготовка кадров (Иные бюджетные ассигнования)</t>
  </si>
  <si>
    <t xml:space="preserve">11 6 </t>
  </si>
  <si>
    <t>11 6 01</t>
  </si>
  <si>
    <t>11 6 01 90019</t>
  </si>
  <si>
    <t>Основное мероприятие «Субвенции на организацию предоставления мер по поддержке сельскохозяйственного производства»</t>
  </si>
  <si>
    <t>11 6 02</t>
  </si>
  <si>
    <t>Субвенции на организацию предоставления мер по поддержке сельскохозяйственного производства (Межбюджетные трансферты)</t>
  </si>
  <si>
    <t>11 6 02 71290</t>
  </si>
  <si>
    <t>Основное мероприятие «Проведение Всероссийской сельскохозяйственной переписи в 2016 году»</t>
  </si>
  <si>
    <t>11 6 03</t>
  </si>
  <si>
    <t>Проведение Всероссийской сельскохозяйственной переписи в 2016 году (Межбюджетные трансферты)</t>
  </si>
  <si>
    <t>11 6 03 53910</t>
  </si>
  <si>
    <t>11 6 04</t>
  </si>
  <si>
    <t>11 6 04 00310</t>
  </si>
  <si>
    <t xml:space="preserve">Подпрограмма «Устойчивое развитие сельских территорий» </t>
  </si>
  <si>
    <t xml:space="preserve">11 7 </t>
  </si>
  <si>
    <t>11 7 01</t>
  </si>
  <si>
    <t>Реализация мероприятий федеральной целевой программы «Устойчивое развитие сельских территорий на 2014-2017 годы и на период до 2020 года»(Социальное обеспечение и иные выплаты населению)</t>
  </si>
  <si>
    <t>11 7 01 50180</t>
  </si>
  <si>
    <t>Реализация мероприятий федеральной целевой программы «Устойчивое развитие сельских территорий на 2014-2017 годы и на период до 2020 года»  (Капитальные вложения в объекты государственной (муниципальной) собственности)</t>
  </si>
  <si>
    <t>Реализация мероприятий федеральной целевой программы «Устойчивое развитие сельских территорий на 2014-2017 годы и на период до 2020 года» (Межбюджетные трансферты)</t>
  </si>
  <si>
    <t>Реализация мероприятий федеральной целевой программы «Устойчивое развитие сельских территорий на 2014-2017 годы и на период до 2020 года»  (Межбюджетные трансферты)</t>
  </si>
  <si>
    <t>Основное мероприятие «Поощрение и популяризация достижений в сфере развития сельских территорий, проведение ежегодного конкурса «Ветеранское подворье»</t>
  </si>
  <si>
    <t>11 7 02</t>
  </si>
  <si>
    <t>11 7 02 29990</t>
  </si>
  <si>
    <t>Подпрограмма «Развитие мелиорации земель сельскохозяйственного назначения»</t>
  </si>
  <si>
    <t>11 8</t>
  </si>
  <si>
    <t>11 8 01</t>
  </si>
  <si>
    <t>Реализация мероприятий федеральной целевой программы «Развитие мелиорации земель сельскохозяйственного назначения России на 2014-2020 годы»(Иные бюджетные ассигнования)</t>
  </si>
  <si>
    <t>11 8 01 50760</t>
  </si>
  <si>
    <t>11 8 01 29990</t>
  </si>
  <si>
    <t>Основное мероприятие «Субсидии на реализацию мероприятий по развитию мелиорации земель сельскохозяйственного назначения»</t>
  </si>
  <si>
    <t>11 8 02</t>
  </si>
  <si>
    <t>Субсидии на реализацию мероприятий по развитию мелиорации земель сельскохозяйственного (межбюджетные трансферты)</t>
  </si>
  <si>
    <t>11 8 02 73710</t>
  </si>
  <si>
    <t>Основное мероприятие «Строительство (реконструкция) объектов социального и производственного комплексов, в том числе объектов общегражданского назначения, жилья, инфраструктуры»</t>
  </si>
  <si>
    <t xml:space="preserve">11 8 03 </t>
  </si>
  <si>
    <t>11 8 03 40370</t>
  </si>
  <si>
    <t>Подпрограмма «Развитие овощеводства открытого и защищенного грунта и семенного картофелеводства»</t>
  </si>
  <si>
    <t xml:space="preserve">11 9 </t>
  </si>
  <si>
    <t>Основное мероприятие «Развитие производства семенного картофеля и овощей открытого грунта»</t>
  </si>
  <si>
    <t>11 9 01</t>
  </si>
  <si>
    <t>Оказание несвязанной поддержки сельскохозяйственным товаропроизводителям в области развития производства семенного картофеля и овощей открытого грунта (Иные бюджетные ассигнования)</t>
  </si>
  <si>
    <t>11 9 01 54390</t>
  </si>
  <si>
    <t>Возмещение части прямых понесенных затрат на создание и модернизацию объектов картофелехранилищ и овощехранилищ, а также на приобретение техники и оборудования (Иные бюджетные ассигнования)</t>
  </si>
  <si>
    <t>11 9 01 54400</t>
  </si>
  <si>
    <t>Оказание несвязанной поддержки сельскохозяйственным товаропроизводителям в области развития производства семенного картофеля и овощей открытого грунта  (Иные бюджетные ассигнования)</t>
  </si>
  <si>
    <t>11 9 01 R4390</t>
  </si>
  <si>
    <t>Возмещение части прямых понесенных затрат на создание и модернизацию объектов картофелехранилищ и овощехранилищ, а также на приобретение техники и оборудования  (Иные бюджетные ассигнования)</t>
  </si>
  <si>
    <t>11 9 01 R4400</t>
  </si>
  <si>
    <t>Основное мероприятие «Развитие производства овощей защищенного грунта»</t>
  </si>
  <si>
    <t>11 9 02</t>
  </si>
  <si>
    <t>Возмещение части прямых понесенных затрат на создание и модернизацию объектов тепличных комплексов, а также на приобретение техники и оборудования (Иные бюджетные ассигнования)</t>
  </si>
  <si>
    <t>11 9 02 54410</t>
  </si>
  <si>
    <t>Возмещение части прямых понесенных затрат на создание и модернизацию объектов тепличных комплексов, а также на приобретение техники и оборудования  (Иные бюджетные ассигнования)</t>
  </si>
  <si>
    <t>11 9 02 R4410</t>
  </si>
  <si>
    <t>Подпрограмма «Развитие молочного скотоводства»</t>
  </si>
  <si>
    <t xml:space="preserve">11 Б </t>
  </si>
  <si>
    <t>Основное мероприятие «Развитие молочного скотоводства»</t>
  </si>
  <si>
    <t>11 Б 01</t>
  </si>
  <si>
    <t>Субсидии на 1 килограмм реализованного и (или) отгруженного на собственную переработку молока (Иные бюджетные ассигнования)</t>
  </si>
  <si>
    <t>11 Б 01 50430</t>
  </si>
  <si>
    <t>Возмещение части прямых понесенных затрат на создание и модернизацию объектов животноводческих комплексов молочного направления (молочных ферм), а также на приобретение техники и оборудования (Иные бюджетные ассигнования)</t>
  </si>
  <si>
    <t>11 Б 01 54420</t>
  </si>
  <si>
    <t>11 Б 01 R0430</t>
  </si>
  <si>
    <t>11 Б 01 R4420</t>
  </si>
  <si>
    <t>Основное мероприятие «Государственная поддержка кредитования подотрасли молочного скотоводства»</t>
  </si>
  <si>
    <t>11 Б 02</t>
  </si>
  <si>
    <t>Возмещение части процентной ставки по краткосрочным кредитам (займам) на развитие молочного скотоводства  (Иные бюджетные ассигнования)</t>
  </si>
  <si>
    <t>11 Б 02 54430</t>
  </si>
  <si>
    <t>Возмещение части процентной ставки по инвестиционным кредитам (займам) на строительство и реконструкцию объектов для молочного скотоводства  (Иные бюджетные ассигнования)</t>
  </si>
  <si>
    <t>11 Б 02 54440</t>
  </si>
  <si>
    <t>Возмещение части процентной ставки по краткосрочным кредитам (займам) на развитие молочного скотоводства (Иные бюджетные ассигнования)</t>
  </si>
  <si>
    <t>11 Б 02 R4430</t>
  </si>
  <si>
    <t>Возмещение части процентной ставки по инвестиционным кредитам (займам) на строительство и реконструкцию объектов для молочного скотоводства (Иные бюджетные ассигнования)</t>
  </si>
  <si>
    <t>11 Б 02 R4440</t>
  </si>
  <si>
    <t>Основное мероприятие «Стимулирование развития молочного скотоводства»</t>
  </si>
  <si>
    <t>11 Б 03</t>
  </si>
  <si>
    <t>Стимулирование развития молочного скотоводства (Иные бюджетные ассигнования)</t>
  </si>
  <si>
    <t>11 Б 03 60120</t>
  </si>
  <si>
    <t>Поддержка развития отрасли молочного скотоводства  (Иные бюджетные ассигнования)</t>
  </si>
  <si>
    <t>11 Б 03 60130</t>
  </si>
  <si>
    <t>Подпрограмма «Поддержка племенного дела, селекции и семеноводства»</t>
  </si>
  <si>
    <t xml:space="preserve">11 Г </t>
  </si>
  <si>
    <t>Основное мероприятие «Развитие элитного семеноводства»</t>
  </si>
  <si>
    <t>11 Г 01</t>
  </si>
  <si>
    <t>Возмещение части затрат на приобретение элитных семян (Иные бюджетные ассигнования)</t>
  </si>
  <si>
    <t>11 Г 01 50310</t>
  </si>
  <si>
    <t>11 Г 01 R0310</t>
  </si>
  <si>
    <t>Основное мероприятие «Поддержка племенного животноводства»</t>
  </si>
  <si>
    <t>11 Г 02</t>
  </si>
  <si>
    <t>Поддержка племенного животноводства (Иные бюджетные ассигнования)</t>
  </si>
  <si>
    <t>11 Г 02 50420</t>
  </si>
  <si>
    <t>11 Г 02 R0420</t>
  </si>
  <si>
    <t>Основное мероприятие «Государственная поддержка строительства объектов селекционно-генетических и селекционно-семеноводческих центров»</t>
  </si>
  <si>
    <t>11 Г 03</t>
  </si>
  <si>
    <t>Возмещение части прямых понесенных затрат на создание и модернизацию объектов селекционно-генетических центров в животноводстве и селекционно-семеноводческих центров, а также на приобретение техники и оборудования в растениеводстве (Иные бюджетные ассигнования)</t>
  </si>
  <si>
    <t>11 Г 03 54470</t>
  </si>
  <si>
    <t>11 Г 03 R4470</t>
  </si>
  <si>
    <t>Основное мероприятие «Государственная поддержка кредитования развития селекционно-генетических и селекционно-семеноводческих центров в подотраслях животноводства и растениеводства»</t>
  </si>
  <si>
    <t>11 Г 04</t>
  </si>
  <si>
    <t>Возмещение части процентной ставки по краткосрочным кредитам (займам) на развитие селекционно-генетических и селекционно-семеноводческих центров в подотраслях животноводства и растениеводства  (Иные бюджетные ассигнования)</t>
  </si>
  <si>
    <t>11 Г 06 54480</t>
  </si>
  <si>
    <t>Возмещение части процентной ставки по инвестиционным кредитам (займам) на строительство и реконструкцию селекционно-генетических и селекционно-семеноводческих центров в подотраслях животноводства и растениеводства (Иные бюджетные ассигнования)</t>
  </si>
  <si>
    <t>11 Г 04 54490</t>
  </si>
  <si>
    <t>Возмещение части процентной ставки по краткосрочным кредитам (займам) на развитие селекционно-генетических и селекционно-семеноводческих центров в подотраслях животноводства и растениеводства (Иные бюджетные ассигнования)</t>
  </si>
  <si>
    <t>11 Г 04  R4480</t>
  </si>
  <si>
    <t>11 Г 04 R4490</t>
  </si>
  <si>
    <t>Основное мероприятие «Развитие племенной базы молочного скотоводства»</t>
  </si>
  <si>
    <t>11 Г 05</t>
  </si>
  <si>
    <t>Областной конкурс лучший по профессии  (Иные бюджетные ассигнования)</t>
  </si>
  <si>
    <t>11 Г 05 29999</t>
  </si>
  <si>
    <t>Поддержка племенного крупного рогатого скота молочного направления (Иные бюджетные ассигнования)</t>
  </si>
  <si>
    <t>11 Г 05 54460</t>
  </si>
  <si>
    <t>Поддержка племенного крупного рогатого скота молочного направления  (Иные бюджетные ассигнования)</t>
  </si>
  <si>
    <t>11 Г 05 R4460</t>
  </si>
  <si>
    <t>Основное мероприятие «Развитие племенной базы мясного скотоводства»</t>
  </si>
  <si>
    <t>11 Г 06</t>
  </si>
  <si>
    <t>Поддержка племенного крупного рогатого скота мясного направления (Иные бюджетные ассигнования)</t>
  </si>
  <si>
    <t>11 Г 06 50500</t>
  </si>
  <si>
    <t>Поддержка племенного крупного рогатого скота мясного направления  (Иные бюджетные ассигнования)</t>
  </si>
  <si>
    <t>11 Г 06 R0500</t>
  </si>
  <si>
    <t>Подпрограмма «Развитие отраслей агропромышленного комплекса»</t>
  </si>
  <si>
    <t>11 И</t>
  </si>
  <si>
    <t>Основное мероприятие «Поддержание доходности сельскохозяйственных товаропроизводителей»</t>
  </si>
  <si>
    <t>11 И 01</t>
  </si>
  <si>
    <t>11 И 01 55410</t>
  </si>
  <si>
    <t>Повышение продуктивности крупного рогатого скота молочного направления (Иные бюджетные ассигнования)</t>
  </si>
  <si>
    <t>11 И 01 55420</t>
  </si>
  <si>
    <t>Оказание несвязанной поддержки сельскохозяйственным товаропроизводителям в области растениеводства  (Иные бюджетные ассигнования)</t>
  </si>
  <si>
    <t>11 И 01 R5410</t>
  </si>
  <si>
    <t>11 И 01 R5420</t>
  </si>
  <si>
    <t>Основное мероприятие «Содействие достижению целевых показателей реализации региональных программ развития агропромышленного комплекса»</t>
  </si>
  <si>
    <t>11 И 02</t>
  </si>
  <si>
    <t>11 И 02 73720</t>
  </si>
  <si>
    <t>Оказание содействия достижению целевых показателей реализации региональных программ развития агропромышленного комплекса Российской Федерации (Закупка товаров, работ и услуг для обеспечения государственных (муниципальных) нужд)</t>
  </si>
  <si>
    <t>11 И 02 R5430</t>
  </si>
  <si>
    <t>Оказание содействия достижению целевых показателей реализации региональных программ развития агропромышленного комплекса Российской Федерации (Межбюджетные трансферты)</t>
  </si>
  <si>
    <t>Оказание содействия достижению целевых показателей реализации региональных программ развития агропромышленного комплекса Российской Федерации (Иные бюджетные ассигнования)</t>
  </si>
  <si>
    <t>Подпрограмма «Стимулирование инвестиционной деятельности в агропромышленном комплексе»</t>
  </si>
  <si>
    <t>11 Л</t>
  </si>
  <si>
    <t>Основное мероприятие «Поддержка инвестиционного кредитования в агропромышленном комплексе»</t>
  </si>
  <si>
    <t>11 Л 01</t>
  </si>
  <si>
    <t>Возмещение части процентной ставки по инвестиционным кредитам (займам) в агропромышленном комплексе (Иные бюджетные ассигнования)</t>
  </si>
  <si>
    <t>11 Л 01 55440</t>
  </si>
  <si>
    <t>11 Л 01 R5440</t>
  </si>
  <si>
    <t>Основное мероприятие «Компенсация прямых понесенных затрат на строительство и модернизацию объектов агропромышленного комплекса»</t>
  </si>
  <si>
    <t>11 Л 02</t>
  </si>
  <si>
    <t>Возмещение части прямых понесенных затрат на создание и модернизацию объектов агропромышленного комплекса, а также на приобретение техники и оборудования (Иные бюджетные ассигнования)</t>
  </si>
  <si>
    <t>11 Л 02 55450</t>
  </si>
  <si>
    <t>11 Л 02 R5450</t>
  </si>
  <si>
    <t>Государственная программа  Белгородской области «Развитие водного и лесного хозяйства Белгородской области, охрана окружающей среды  на 2014-2020 годы»</t>
  </si>
  <si>
    <t>Подпрограмма «Развитие лесного хозяйства»</t>
  </si>
  <si>
    <t>12 1</t>
  </si>
  <si>
    <t xml:space="preserve">Основное мероприятие «Обеспечение функций  органов власти Белгородской области,  в том числе территориальных органов» </t>
  </si>
  <si>
    <t>12 1 01</t>
  </si>
  <si>
    <t>Обеспечение функций  органов власти Белгородской области,  в том числе территориальных органов в рамках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</si>
  <si>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12 1 01 90019</t>
  </si>
  <si>
    <t>Обеспечение функций  органов власти Белгородской области,  в том числе территориальных органов в рамках (Закупка товаров, работ и услуг для обеспечения государственных (муниципальных) нужд)</t>
  </si>
  <si>
    <t>Обеспечение функций  органов власти Белгородской области,  в том числе территориальных органов в рамках (Иные бюджетные ассигнования)</t>
  </si>
  <si>
    <t>12 1 02</t>
  </si>
  <si>
    <t>12 1 02 00590</t>
  </si>
  <si>
    <t>Основное мероприятие «Осуществление органами государственной власти Российской Федерации отдельных полномочий в области лесных отношений»</t>
  </si>
  <si>
    <t xml:space="preserve">12 1 03 </t>
  </si>
  <si>
    <t>Осуществление отдельных полномочий в области лесных отношений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</si>
  <si>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12 1 03 51290</t>
  </si>
  <si>
    <t>Осуществление отдельных полномочий в области лесных отношений (Закупка товаров, работ и услуг для обеспечения государственных (муниципальных) нужд)</t>
  </si>
  <si>
    <t>Осуществление отдельных полномочий в области лесных отношений (Предоставление субсидий бюджетным, автономным учреждениям и иным некоммерческим организациям)</t>
  </si>
  <si>
    <t>Основное мероприятие «Приобретение специализированной лесопожарной техники и оборудования»</t>
  </si>
  <si>
    <t xml:space="preserve">12 1 04 </t>
  </si>
  <si>
    <t>Приобретение специализированной лесопожарной техники и оборудования  (Закупка товаров, работ и услуг для обеспечения государственных (муниципальных) нужд)</t>
  </si>
  <si>
    <t>12 1 04 51310</t>
  </si>
  <si>
    <t>Приобретение специализированной лесопожарной техники и оборудования за счет средств субъекта Российской Федерации  (Закупка товаров, работ и услуг для обеспечения государственных (муниципальных) нужд)</t>
  </si>
  <si>
    <t>12 1 04 R1310</t>
  </si>
  <si>
    <t>Основное мероприятие «Создание полезащитных полос»</t>
  </si>
  <si>
    <t>12 1 05</t>
  </si>
  <si>
    <t>12 1 05 00590</t>
  </si>
  <si>
    <t>Подпрограмма «Развитие водохозяйственного комплекса»</t>
  </si>
  <si>
    <t xml:space="preserve">12 2 </t>
  </si>
  <si>
    <t>Основное мероприятие «Осуществление органами государственной власти субъекта Российской Федерации отдельных полномочий в области водных отношений»</t>
  </si>
  <si>
    <t>12 2 01</t>
  </si>
  <si>
    <t>Осуществление  отдельных полномочий в области водных отношений (Закупка товаров, работ и услуг для обеспечения государственных (муниципальных) нужд)</t>
  </si>
  <si>
    <t>12 2 01 51280</t>
  </si>
  <si>
    <t>Основное мероприятие «Капитальный ремонт гидротехнических сооружений, находящихся в собственности субъектов Российской Федерации, муниципальной собственности, капитальный ремонт и ликвидация бесхозяйных гидротехнических сооружений»</t>
  </si>
  <si>
    <t>12 2 02</t>
  </si>
  <si>
    <t>Мероприятия субъекта Российской Федерации в рамках мероприятий федеральной целевой программы «Развитие водохозяйственного комплекса Российской Федерации в 2012-2020 годах» (Закупка товаров, работ и услуг для обеспечения государственных (муниципальных) нужд)</t>
  </si>
  <si>
    <t>12 2 02 50160</t>
  </si>
  <si>
    <t>12 2 02 R0160</t>
  </si>
  <si>
    <t>Подпрограмма «Охрана окружающей среды и рациональное природопользование»</t>
  </si>
  <si>
    <t xml:space="preserve">12 3 </t>
  </si>
  <si>
    <t>Основное мероприятие «Охрана окружающей среды и рациональное природопользование»</t>
  </si>
  <si>
    <t>12 3 01</t>
  </si>
  <si>
    <t>12 3 01 29990</t>
  </si>
  <si>
    <t xml:space="preserve">Основное мероприятие «Субсидии на разработку проектно-сметной документации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 </t>
  </si>
  <si>
    <t xml:space="preserve">12 3 03 </t>
  </si>
  <si>
    <t>Субсидии на разработку проектно-сметной документации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 (Межбюджетные трансферты)</t>
  </si>
  <si>
    <t>12 3 03 73760</t>
  </si>
  <si>
    <t xml:space="preserve">Подпрограмма «Сохранение, воспроизводство и использование животного мира» </t>
  </si>
  <si>
    <t xml:space="preserve">12 4 </t>
  </si>
  <si>
    <t>Осуществление переданных органам государственной власти субъектов Российской Федерации в соответствии с частью 1 статьи 33 Федерального закона от 24 июля 2009 года № 209-ФЗ «Об охоте и о сохранении охотничьих ресурсов и о внесении изменений в отдельные законодательные акты Российской Федерации» полномочий Российской Федерации в области охраны и использования охотничьих ресурсов по федеральному государственному охотничьему надзору, выдаче разрешений на добычу охотничьих ресурсов и заключению охотхозяйственных соглашений</t>
  </si>
  <si>
    <t>12 4 04</t>
  </si>
  <si>
    <t>Осуществление переданных органам государственной власти субъектов Российской Федерации в соответствии с частью 1 статьи 33 Федерального закона от 24 июля 2009 года № 209-ФЗ «Об охоте и о сохранении охотничьих ресурсов и о внесении изменений в отдельные законодательные акты Российской Федерации» полномочий Российской Федерации в области охраны и использования охотничьих ресурсов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</si>
  <si>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12 4 04 59700</t>
  </si>
  <si>
    <t>Осуществление переданных органам государственной власти субъектов Российской Федерации в соответствии с частью 1 статьи 33 Федерального закона от 24 июля 2009 года № 209-ФЗ «Об охоте и о сохранении охотничьих ресурсов и о внесении изменений в отдельные законодательные акты Российской Федерации» полномочий Российской Федерации в области охраны и использования охотничьих ресурсов  (Закупка товаров, работ и услуг для обеспечения государственных (муниципальных) нужд)</t>
  </si>
  <si>
    <t>Основное мероприятие «Охрана и использование объектов животного мира на территории Белгородской области (за исключением охотничьих ресурсов и водных биологических ресурсов)»</t>
  </si>
  <si>
    <t>12 4 05</t>
  </si>
  <si>
    <t xml:space="preserve">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года № 52-ФЗ «О животном мире»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 </t>
  </si>
  <si>
    <t>12 4 05 59200</t>
  </si>
  <si>
    <t xml:space="preserve">Подпрограмма «Любительское рыболовство и охрана водных биоресурсов» </t>
  </si>
  <si>
    <t xml:space="preserve">12 5 </t>
  </si>
  <si>
    <t>Основное мероприятие «Организация, регулирование и охрана водных биологических ресурсов на территории Белгородской области»</t>
  </si>
  <si>
    <t>12 5 01</t>
  </si>
  <si>
    <t>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года № 52-ФЗ  «О животном мире» полномочий Российской Федерации в области организации, регулирования и охраны водных биологических ресурсов (Закупка товаров, работ и услуг для обеспечения государственных (муниципальных) нужд)</t>
  </si>
  <si>
    <t>12 5 01 59100</t>
  </si>
  <si>
    <t>Основное мероприятие «Поддержка любительского рыболовства и охрана водных биоресурсов на территории Белгородской области»</t>
  </si>
  <si>
    <t>12 5 02</t>
  </si>
  <si>
    <t>15 5 02 20550</t>
  </si>
  <si>
    <t>12 5 02 29990</t>
  </si>
  <si>
    <t xml:space="preserve">12 6 </t>
  </si>
  <si>
    <t>12 6 01</t>
  </si>
  <si>
    <t>12 6 01 90019</t>
  </si>
  <si>
    <t>Основное мероприятие «Субвенции на осуществление отдельных государственных полномочий по рассмотрению дел об административных правонарушениях»</t>
  </si>
  <si>
    <t>12 6 02</t>
  </si>
  <si>
    <t>Субвенции на осуществление отдельных государственных полномочий по рассмотрению дел об административных правонарушениях (Межбюджетные трансферты)</t>
  </si>
  <si>
    <t>12 6 02 71310</t>
  </si>
  <si>
    <t>Государственная программа Белгородской области «Содействие занятости  населения Белгородской области на 2014-2020 годы»</t>
  </si>
  <si>
    <t xml:space="preserve">Подпрограмма «Содействие занятости населения и социальная поддержка безработных граждан» </t>
  </si>
  <si>
    <t xml:space="preserve">13 1 </t>
  </si>
  <si>
    <t>Основное мероприятие «Активная политика занятости населения»</t>
  </si>
  <si>
    <t xml:space="preserve">13 1 01 </t>
  </si>
  <si>
    <t>Реализация мероприятий активной политики занятости населения (Закупка товаров, работ и услуг для обеспечения государственных (муниципальных) нужд)</t>
  </si>
  <si>
    <t>13 1 01 20910</t>
  </si>
  <si>
    <t>Реализация мероприятий активной политики занятости населения (Социальное обеспечение и иные выплаты населению)</t>
  </si>
  <si>
    <t>Реализация мероприятий активной политики занятости населения (Иные бюджетные ассигнования)</t>
  </si>
  <si>
    <t>Основное мероприятие «Мероприятия, направленные на повышение уровня занятости женщин, воспитывающих малолетних детей, детей-инвалидов, многодетных женщин»</t>
  </si>
  <si>
    <t xml:space="preserve">13 1 02 </t>
  </si>
  <si>
    <t>Реализация мероприятий, направленных на повышение уровня занятости женщин, воспитывающих малолетних детей, детей-инвалидов, многодетных женщин (Закупка товаров, работ и услуг для обеспечения государственных (муниципальных) нужд)</t>
  </si>
  <si>
    <t>13 1 02 20920</t>
  </si>
  <si>
    <t xml:space="preserve">Реализация мероприятий, направленных на повышение уровня занятости женщин, воспитывающих малолетних детей, детей-инвалидов, многодетных женщин (Предоставление субсидий бюджетным, автономным учреждениям и иным некоммерческим организациям) </t>
  </si>
  <si>
    <t>Реализация мероприятий, направленных на повышение уровня занятости женщин, воспитывающих малолетних детей, детей-инвалидов, многодетных женщин  (Иные бюджетные ассигнования)</t>
  </si>
  <si>
    <t>Основное мероприятие «Дополнительные мероприятия в сфере занятости населения»</t>
  </si>
  <si>
    <t xml:space="preserve">13 1 03 </t>
  </si>
  <si>
    <t xml:space="preserve">Реализация дополнительных мероприятий в сфере занятости населения, направленных на снижение напряженности на рынке труда субъектов Российской Федерации (Предоставление субсидий бюджетным, автономным учреждениям и иным некоммерческим организациям) </t>
  </si>
  <si>
    <t>13 1 03 R4700</t>
  </si>
  <si>
    <t xml:space="preserve">Реализация дополнительных мероприятий в сфере занятости населения, направленных на снижение напряженности на рынке труда субъектов Российской Федерации   (Иные бюджетные ассигнования) </t>
  </si>
  <si>
    <t>Основное мероприятие «Социальные выплаты безработным гражданам»</t>
  </si>
  <si>
    <t xml:space="preserve">13 1 04 </t>
  </si>
  <si>
    <t>Социальные выплаты безработным гражданам в соответствии с Законом Российской Федерации от 19 апреля 1991 года № 1032-1 «О занятости населения в Российской Федерации»  (Социальное обеспечение и иные выплаты населению)</t>
  </si>
  <si>
    <t>13 1 04 52900</t>
  </si>
  <si>
    <t>Социальные выплаты безработным гражданам в соответствии с Законом Российской Федерации от 19 апреля 1991 года № 1032-1 «О занятости населения в Российской Федерации» (Межбюджетные трансферты)</t>
  </si>
  <si>
    <t xml:space="preserve">13 1 05 </t>
  </si>
  <si>
    <t>13 1 05 00590</t>
  </si>
  <si>
    <t xml:space="preserve">Обеспечение деятельности (оказание услуг) государственных учреждений (организаций) (Предоставление субсидий бюджетным, автономным учреждениям и иным некоммерческим организациям) </t>
  </si>
  <si>
    <t>13 1 05 22100</t>
  </si>
  <si>
    <t xml:space="preserve">Подпрограмма «Улучшение условий и охраны труда» </t>
  </si>
  <si>
    <t xml:space="preserve">13 2 </t>
  </si>
  <si>
    <t>Основное мероприятие «Мероприятие, направленное на улучшение условий и охраны труда работодателями области»</t>
  </si>
  <si>
    <t>13 2 01</t>
  </si>
  <si>
    <t>13 2 01 00590</t>
  </si>
  <si>
    <t xml:space="preserve">Мероприятия (Предоставление субсидий бюджетным, автономным учреждениям и иным некоммерческим организациям) </t>
  </si>
  <si>
    <t>13 2 01 29990</t>
  </si>
  <si>
    <t>Основное мероприятие «Субвенции на осуществление полномочий в области охраны труда»</t>
  </si>
  <si>
    <t>13 2 02</t>
  </si>
  <si>
    <t>Субвенции на осуществление полномочий в области охраны труда (Межбюджетные трансферты)</t>
  </si>
  <si>
    <t>12 3 02 71210</t>
  </si>
  <si>
    <t xml:space="preserve">13 3 </t>
  </si>
  <si>
    <t>13 3 01</t>
  </si>
  <si>
    <t>13 3 01 90019</t>
  </si>
  <si>
    <t>Государственная программа Белгородской области «Развитие информационного общества в Белгородской области на 2014-2020 годы»</t>
  </si>
  <si>
    <t xml:space="preserve">14 </t>
  </si>
  <si>
    <t xml:space="preserve">Подпрограмма «Развитие информационного общества» </t>
  </si>
  <si>
    <t xml:space="preserve">14 1 </t>
  </si>
  <si>
    <t>Основное мероприятие «Обеспечение предоставления государственных и муниципальных услуг с использованием современных информационных и телекоммуникационных технологий»</t>
  </si>
  <si>
    <t>14 1 01</t>
  </si>
  <si>
    <t>Обеспечение предоставления государственных и муниципальных услуг с использованием современных информационных и телекоммуникационных технологий (Закупка товаров, работ и услуг для обеспечения государственных (муниципальных) нужд)</t>
  </si>
  <si>
    <t>14 1 01 25010</t>
  </si>
  <si>
    <t>Государственная поддержка малого и среднего предпринимательства, включая крестьянские (фермерские) хозяйства (Закупка товаров, работ и услуг для обеспечения государственных (муниципальных) нужд)</t>
  </si>
  <si>
    <t>14 1 01 50640</t>
  </si>
  <si>
    <t>14 1 01 R0640</t>
  </si>
  <si>
    <t>Основное мероприятие «Развитие и модернизация информационно-коммуникационной инфраструктуры связи»</t>
  </si>
  <si>
    <t>14 1 02</t>
  </si>
  <si>
    <t>Развитие и модернизация информационно-коммуникационной инфраструктуры связи (Закупка товаров, работ и услуг для обеспечения государственных (муниципальных) нужд)</t>
  </si>
  <si>
    <t>14 1 02 25020</t>
  </si>
  <si>
    <t>Основное мероприятие «Модернизация и развитие программного и технического комплекса корпоративной сети Администрации Губернатора Белгородской области»</t>
  </si>
  <si>
    <t>14 1 03</t>
  </si>
  <si>
    <t>Модернизация и развитие программного и технического комплекса корпоративной сети Администрации Губернатора Белгородской области (Закупка товаров, работ и услуг для обеспечения государственных (муниципальных) нужд)</t>
  </si>
  <si>
    <t>14 1 03 25030</t>
  </si>
  <si>
    <t>Основное мероприятие «Модернизация, развитие и сопровождение Региональной информационно-аналитической системы»</t>
  </si>
  <si>
    <t>14 1 04</t>
  </si>
  <si>
    <t>Модернизация, развитие и сопровождение Региональной информационно-аналитической системы (Закупка товаров, работ и услуг для обеспечения государственных (муниципальных) нужд)</t>
  </si>
  <si>
    <t>14 1 04 25040</t>
  </si>
  <si>
    <t>Основное мероприятие «Обеспечение информационной безопасности в информационном обществе»</t>
  </si>
  <si>
    <t>14 1 05</t>
  </si>
  <si>
    <t>Обеспечение информационной безопасности в информационном обществе (Закупка товаров, работ и услуг для обеспечения государственных (муниципальных) нужд)</t>
  </si>
  <si>
    <t>14 1 05 25050</t>
  </si>
  <si>
    <t>14 1 06</t>
  </si>
  <si>
    <t>14 1 06 00590</t>
  </si>
  <si>
    <t>Основное мероприятие «Поддержка региональных проектов в сфере информационных технологий»</t>
  </si>
  <si>
    <t>14 1 07</t>
  </si>
  <si>
    <t>Поддержка региональных проектов в сфере информационных технологий (Закупка товаров, работ и услуг для обеспечения государственных (муниципальных) нужд)</t>
  </si>
  <si>
    <t>14 1 07 R0280</t>
  </si>
  <si>
    <t>Основное мероприятие «Внедрение и сопровождение информационной системы управления государственными и муниципальными закупками в Белгородской области»</t>
  </si>
  <si>
    <t>14 1 08</t>
  </si>
  <si>
    <t>Внедрение и сопровождение информационной системы управления государственными и муниципальными закупками в Белгородской области (Закупка товаров, работ и услуг для обеспечения государственных (муниципальных) нужд)</t>
  </si>
  <si>
    <t>14 1 08 25070</t>
  </si>
  <si>
    <t>Основное мероприятие «Создание, внедрение и информационно-техническое сопровождение специализированных программных продуктов»</t>
  </si>
  <si>
    <t>14 1 09</t>
  </si>
  <si>
    <t>Создание, внедрение и информационно-техническое сопровождение специализированных программных продуктов (Закупка товаров, работ и услуг для обеспечения государственных (муниципальных) нужд)</t>
  </si>
  <si>
    <t>14 1 09 25080</t>
  </si>
  <si>
    <t xml:space="preserve">Подпрограмма «Повышение качества и доступности государственных и муниципальных услуг» </t>
  </si>
  <si>
    <t xml:space="preserve">14 2 </t>
  </si>
  <si>
    <t>Основное мероприятие «Развитие сети многофункциональных центров предоставления государственных и муниципальных услуг»</t>
  </si>
  <si>
    <t>14 2 01</t>
  </si>
  <si>
    <t>Развитие сети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</si>
  <si>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14 2 01 25060</t>
  </si>
  <si>
    <t>14 2 01 71320</t>
  </si>
  <si>
    <t>14 2 02</t>
  </si>
  <si>
    <t>14 2 02 00590</t>
  </si>
  <si>
    <t xml:space="preserve">Государственная программа Белгородской области «Развитие кадровой политики Белгородской области на 2014-2020 годы» </t>
  </si>
  <si>
    <t xml:space="preserve">Подпрограмма «Развитие государственной  гражданской и муниципальной службы Белгородской области» </t>
  </si>
  <si>
    <t xml:space="preserve">15 1 </t>
  </si>
  <si>
    <t>Основное мероприятие  «Кадровое обеспечение  государственной гражданской и муниципальной  службы»</t>
  </si>
  <si>
    <t>15 1 01</t>
  </si>
  <si>
    <t>15 1 01 21010</t>
  </si>
  <si>
    <t>Организация обучения по дополнительным программам повышения квалификации работников мобилизационных органов и руководителей организаций, имеющих мобилизационные задания (Закупка товаров, работ и услуг для обеспечения государственных нужд)</t>
  </si>
  <si>
    <t>15 1 01 22010</t>
  </si>
  <si>
    <t>15 1 02</t>
  </si>
  <si>
    <t>15 1 02 29990</t>
  </si>
  <si>
    <t xml:space="preserve">Подпрограмма «Развитие профессионального образования» </t>
  </si>
  <si>
    <t xml:space="preserve">15 2 </t>
  </si>
  <si>
    <t>15 2 01</t>
  </si>
  <si>
    <t>Обеспечение деятельности (оказание услуг) государственных учреждений (организаций)  Белгородской области  (Предоставление субсидий бюджетным, автономным учреждениям и иным некоммерческим организациям)</t>
  </si>
  <si>
    <t>15 2 01 00590</t>
  </si>
  <si>
    <t>Обеспечение деятельности (оказание услуг) государственных учреждений (организаций)  Белгородской области  (Иные бюджетные ассигнования)</t>
  </si>
  <si>
    <t>15 2 02</t>
  </si>
  <si>
    <t>15 2 02 12210</t>
  </si>
  <si>
    <t>Стипендии  (Социальное обеспечение и иные выплаты населению)</t>
  </si>
  <si>
    <t>15 2 02 12230</t>
  </si>
  <si>
    <t>Стипендии Президента Российской Федерации и Правительства Российской Федерации для обучающихся по направлениям подготовки (специальностям), соответствующим приоритетным направлениям модернизации и технологического развития экономики Российской Федерации (Социальное обеспечение и иные выплаты населению)</t>
  </si>
  <si>
    <t>15 2 02 38930</t>
  </si>
  <si>
    <t>15 2 03</t>
  </si>
  <si>
    <t>Меры социальной поддержки педагогических работников государственных  образовательных учреждений, расположенных в сельских населенных пунктах, рабочих поселках (поселках городского типа)  (Социальное обеспечение и иные выплаты населению)</t>
  </si>
  <si>
    <t>15 2 03 12220</t>
  </si>
  <si>
    <t>Основное мероприятие «Содействие развитию  профессионального  образования»</t>
  </si>
  <si>
    <t>15 2 04</t>
  </si>
  <si>
    <t>Резервный фонд Правительства области (Предоставление субсидий бюджетным, автономным учреждениям и иным некоммерческим организациям)</t>
  </si>
  <si>
    <t>15 2 04 20550</t>
  </si>
  <si>
    <t xml:space="preserve">Поддержка некоммерческих организаций   (Предоставление субсидий бюджетным, автономным учреждениям и иным некоммерческим организациям) </t>
  </si>
  <si>
    <t>15 2 04 21020</t>
  </si>
  <si>
    <t>15 2 04 29990</t>
  </si>
  <si>
    <t>15 2 05</t>
  </si>
  <si>
    <t>15 2 05 40370</t>
  </si>
  <si>
    <t>Основное мероприятие «Капитальный ремонт объектов государственной собственности Белгородской области»</t>
  </si>
  <si>
    <t>15 2 06</t>
  </si>
  <si>
    <t>15 2 06 20550</t>
  </si>
  <si>
    <t>15 2 06 22110</t>
  </si>
  <si>
    <t xml:space="preserve">Подпрограмма «Развитие вузовской науки» </t>
  </si>
  <si>
    <t>15 3</t>
  </si>
  <si>
    <t>Основное мероприятие «Содействие развитию вузовской науки»</t>
  </si>
  <si>
    <t>15 3 01</t>
  </si>
  <si>
    <t>15 3 01 12230</t>
  </si>
  <si>
    <t>15 3 01 29990</t>
  </si>
  <si>
    <t xml:space="preserve">Подпрограмма «Подготовка управленческих кадров  для организаций народного хозяйства»  </t>
  </si>
  <si>
    <t xml:space="preserve">15 4 </t>
  </si>
  <si>
    <t xml:space="preserve">Основное мероприятие   «Подготовка управленческих кадров  для организаций  народного хозяйства Российской Федерации» </t>
  </si>
  <si>
    <t>15 4 01</t>
  </si>
  <si>
    <t>Подготовка управленческих кадров  для организаций  народного хозяйства Российской Федерации (Закупка товаров, работ и услуг для обеспечения государственных нужд)</t>
  </si>
  <si>
    <t>15 4 01 50660</t>
  </si>
  <si>
    <t>15 4 01 R0660</t>
  </si>
  <si>
    <t xml:space="preserve">Подпрограмма «Молодость Белгородчины» </t>
  </si>
  <si>
    <t>15 5</t>
  </si>
  <si>
    <t>Основное мероприятие «Создание условий успешной социализации и эффективной самореализации молодежи Белгородской области»</t>
  </si>
  <si>
    <t>15 5 01</t>
  </si>
  <si>
    <t>Обеспечение деятельности (оказание услуг) подведомственных учреждений (организаций)  (Предоставление субсидий бюджетным, автономным учреждениям и иным некоммерческим организациям)</t>
  </si>
  <si>
    <t>15 5 01 00590</t>
  </si>
  <si>
    <t>Резервный фонд Правительства Белгородской области (Закупка товаров, работ и услуг для обеспечения государственных нужд)</t>
  </si>
  <si>
    <t>15 5 01 20550</t>
  </si>
  <si>
    <t>15 5 01 29990</t>
  </si>
  <si>
    <t>Основное мероприятие «Организация  и проведение мероприятий, направленных на вовлечение молодежи в предпринимательскую деятельность»</t>
  </si>
  <si>
    <t>15 5 02</t>
  </si>
  <si>
    <t>Государственная поддержка молодежного предпринимательства   (Закупка товаров, работ и услуг для обеспечения государственных (муниципальных) нужд)</t>
  </si>
  <si>
    <t>15 5 02 R4450</t>
  </si>
  <si>
    <t>Государственная поддержка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(Закупка товаров, работ и услуг для обеспечения государственных (муниципальных) нужд)</t>
  </si>
  <si>
    <t>15 5 02 R5270</t>
  </si>
  <si>
    <t xml:space="preserve">15 6 </t>
  </si>
  <si>
    <t>15 6 01</t>
  </si>
  <si>
    <t>15 6 01 90019</t>
  </si>
  <si>
    <t>15 6 02</t>
  </si>
  <si>
    <t>15 6 02 00590</t>
  </si>
  <si>
    <t>15 6 03</t>
  </si>
  <si>
    <t>15 6 03 00310</t>
  </si>
  <si>
    <t>Основное мероприятие «Расходы на ежегодную премию Николая Ивановича Рыжкова «Созидание»</t>
  </si>
  <si>
    <t>15 6 05</t>
  </si>
  <si>
    <t>15 6 05 29990</t>
  </si>
  <si>
    <t xml:space="preserve">Подпрограмма «Противодействие коррупции» </t>
  </si>
  <si>
    <t xml:space="preserve">15 7 </t>
  </si>
  <si>
    <t xml:space="preserve">Основное мероприятие «Повышение квалификации, профессиональная подготовка и переподготовка кадров» </t>
  </si>
  <si>
    <t>15 7 01</t>
  </si>
  <si>
    <t>15 7 01 21010</t>
  </si>
  <si>
    <t>Подпрограмма «Патриотическое воспитание граждан Белгородской области»</t>
  </si>
  <si>
    <t>15 8</t>
  </si>
  <si>
    <t>Основное мероприятие «Научно-исследовательское и научно-методическое сопровождение патриотического воспитания»</t>
  </si>
  <si>
    <t>15 8 01</t>
  </si>
  <si>
    <t>15 8 01 21020</t>
  </si>
  <si>
    <t>Мероприятия (Закупка товаров, работ и услуг для государственных (муниципальных) нужд)</t>
  </si>
  <si>
    <t>15 8 01 29990</t>
  </si>
  <si>
    <t>15 8 02</t>
  </si>
  <si>
    <t>15 8 02 21020</t>
  </si>
  <si>
    <t>15 8 02 29990</t>
  </si>
  <si>
    <t>15 8 02 20550</t>
  </si>
  <si>
    <t>15 8 03</t>
  </si>
  <si>
    <t>15 8 04</t>
  </si>
  <si>
    <t>Реализация функций органов власти Белгородской области</t>
  </si>
  <si>
    <t>99 0 00 00000</t>
  </si>
  <si>
    <t>Иные непрограммные мероприятия</t>
  </si>
  <si>
    <t>99 9 00 00000</t>
  </si>
  <si>
    <t>Расходы на выплаты по оплате труда высшего должностного лица субъекта Российской Федерации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</si>
  <si>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99 9 00 00210</t>
  </si>
  <si>
    <t>99 9 00 00310</t>
  </si>
  <si>
    <t>Расходы на содержание Уполномоченного по правам человека в Белгородской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</si>
  <si>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99 9 00 00410</t>
  </si>
  <si>
    <t>Расходы на содержание Уполномоченного по правам человека в Белгородской области (Закупка товаров, работ и услуг для обеспечения государственных (муниципальных) нужд)</t>
  </si>
  <si>
    <t>Расходы на выплаты по оплате труда председателя законодательного (представительного) органа государственной власти субъекта Российской Федерации и его заместителей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</si>
  <si>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99 9 00 00510</t>
  </si>
  <si>
    <t>99 9 00 00590</t>
  </si>
  <si>
    <t>Обеспечение деятельности (оказание услуг) государственных учреждений (организаций)   (Предоставление субсидий бюджетным, автономным учреждениям и иным некоммерческим организациям)</t>
  </si>
  <si>
    <t>Расходы на выплаты по оплате труда депутатов (членов) законодательного (представительного) органа государственной власти субъекта Российской Федерации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</si>
  <si>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99 9 00 00610</t>
  </si>
  <si>
    <t>Расходы на выплаты по оплате труда членов избирательной комиссии субъекта Российской Федерации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</si>
  <si>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99 9 00 00710</t>
  </si>
  <si>
    <t>Проведение выборов высшего должностного лица субъекта Российской Федерации  (Закупка товаров, работ и услуг для обеспечения государственных (муниципальных) нужд)</t>
  </si>
  <si>
    <t>99 9 00 00750</t>
  </si>
  <si>
    <t>Проведение выборов в законодательные (представительные) органы государственной власти субъекта Российской Федерации  (Закупка товаров, работ и услуг для обеспечения государственных (муниципальных) нужд)</t>
  </si>
  <si>
    <t>99 9 00 00770</t>
  </si>
  <si>
    <t>Расходы на выплаты по оплате труда председателя Контрольно-счетной палаты субъекта Российской Федерации и его заместителя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</si>
  <si>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99 9 00 00810</t>
  </si>
  <si>
    <t>Обеспечение мобилизационной готовности экономики (Закупка товаров, работ и услуг для обеспечения государственных (муниципальных) нужд)</t>
  </si>
  <si>
    <t>99 9 00 20330</t>
  </si>
  <si>
    <t>99 9 00 20340</t>
  </si>
  <si>
    <t>Выполнение других обязательств  по  выплате  агентских комиссий и  вознаграждения в рамках непрограммного направления деятельности «Реализация функций органов власти Белгородской области» (Закупка товаров, работ и услуг для обеспечения государственных (муниципальных)  нужд)</t>
  </si>
  <si>
    <t>99 9 00 20370</t>
  </si>
  <si>
    <t>Финансовое обеспечение мероприятий по дополнительной поддержке отраслей экономики и социальной поддержке граждан (Иные бюджетные ассигнования)</t>
  </si>
  <si>
    <t>99 9 00 20380</t>
  </si>
  <si>
    <t>Возмещение расходов по иным непрограммным мероприятиям</t>
  </si>
  <si>
    <t>99 9 00 20390</t>
  </si>
  <si>
    <t>Резервный фонд Правительства Белгородской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</si>
  <si>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99 9 00 20550</t>
  </si>
  <si>
    <t>Резервный фонд Правительства Белгородской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</si>
  <si>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Резервный фонд Правительства Белгородской области  (Закупка товаров, работ и услуг для обеспечения государственных (муниципальных) нужд)</t>
  </si>
  <si>
    <t xml:space="preserve">в том числе взнос в уставный капитал акционерного общества «Белгородская пригородная пассажирская компания» </t>
  </si>
  <si>
    <t>Резервный фонд Правительства Белгородской области (Межбюджетные трансферты)</t>
  </si>
  <si>
    <t>Резервный фонд Правительства Белгородской области (Иные бюджетные ассигнования)</t>
  </si>
  <si>
    <t>Денежные взыскания (штрафы) за нарушение условий договоров (соглашений) о предоставлении субсидии из федерального бюджета (Иные бюджетные ассигнования)</t>
  </si>
  <si>
    <t>99 9 00 20590</t>
  </si>
  <si>
    <t>Процентные платежи по  государственному  долгу Белгородской области (Обслуживание  государственного (муниципального) долга)</t>
  </si>
  <si>
    <t>99 9 00 27880</t>
  </si>
  <si>
    <t>700</t>
  </si>
  <si>
    <t>Осуществление первичного воинского учета на территориях, где отсутствуют военные комиссариаты  (Межбюджетные трансферты)</t>
  </si>
  <si>
    <t>99 9 00 51180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</si>
  <si>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(Межбюджетные трансферты)</t>
  </si>
  <si>
    <t>99 9 00 51200</t>
  </si>
  <si>
    <t>Обеспечение деятельности депутатов Государственной Думы и их помощников в избирательных округах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</si>
  <si>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99 9 00 51410</t>
  </si>
  <si>
    <t>Обеспечение деятельности депутатов Государственной Думы и их помощников в избирательных округах  (Закупка товаров, работ и услуг для обеспечения государственных нужд)</t>
  </si>
  <si>
    <t>Обеспечение членов Совета Федерации и их помощников в субъектах Российской Федерации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</si>
  <si>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99 9 00 51420</t>
  </si>
  <si>
    <t>Обеспечение членов Совета Федерации и их помощников в субъектах Российской Федерации  (Закупка товаров, работ и услуг для обеспечения государственных нужд)</t>
  </si>
  <si>
    <t>Проведение комплексных кадастровых работ за счет средств субъекта Российской Федерации (Закупка товаров, работ и услуг для обеспечения государственных нужд)</t>
  </si>
  <si>
    <t>99 9 00 R5110</t>
  </si>
  <si>
    <t>Реализация мероприятий в области  коммунального хозяйства  (Иные бюджетные ассигнования)</t>
  </si>
  <si>
    <t>99 9 00 60450</t>
  </si>
  <si>
    <t>Реализация мероприятий по управлению государственной собственностью, кадастровой оценке, землеустройству и землепользованию (Закупка товаров, работ и услуг для обеспечения государственных (муниципальных) нужд)</t>
  </si>
  <si>
    <t>99 9 00 60460</t>
  </si>
  <si>
    <t>Реализация мероприятий по управлению государственной собственностью, кадастровой оценке, землеустройству и землепользованию (Капитальные вложения в объекты государственной (муниципальной) собственности)</t>
  </si>
  <si>
    <t>Реализация мероприятий по управлению государственной собственностью, кадастровой оценке, землеустройству и землепользованию (Иные бюджетные ассигнования)</t>
  </si>
  <si>
    <t>99 9 00 60480</t>
  </si>
  <si>
    <t>99 9 00 60490</t>
  </si>
  <si>
    <t>Субсидии на возмещение расходов по иным непрограммным мероприятиям (Иные бюджетные ассигнования)</t>
  </si>
  <si>
    <t>99 9 00 60510</t>
  </si>
  <si>
    <t>Дотации на выравнивание бюджетной обеспеченности муниципальных районов (городских округов)  (Межбюджетные трансферты)</t>
  </si>
  <si>
    <t>99 9 00 70010</t>
  </si>
  <si>
    <t>Субвенции бюджетам муниципальных образований  на осуществление  полномочий Белгородской области по расчету и предоставлению дотаций на выравнивание бюджетной обеспеченности поселений (Межбюджетные трансферты)</t>
  </si>
  <si>
    <t>99 9 00 70110</t>
  </si>
  <si>
    <t>99 9 00 70550</t>
  </si>
  <si>
    <t>99 9 00 90019</t>
  </si>
  <si>
    <t>Информационное освещение деятельности Белгородской областной Думы и ее депутатов (Закупка товаров, работ и услуг для обеспечения государственных (муниципальных) нужд)</t>
  </si>
  <si>
    <t>99 9 00 98701</t>
  </si>
  <si>
    <t>Проведение комплексных кадастровых работ  (Межбюджетные трансферты)</t>
  </si>
  <si>
    <t>ВСЕГО</t>
  </si>
  <si>
    <t>03 3 08 56120</t>
  </si>
  <si>
    <t>11 Л 01 60060</t>
  </si>
  <si>
    <t>03 3 07 20550</t>
  </si>
  <si>
    <t>Резервный фонд Правительства Белгородской области (Закупка товаров, работ и услуг для обеспечения государственных (муниципальных) нужд)</t>
  </si>
  <si>
    <t>«Об областном бюджете на 2018 год и на плановый период 2019 и 2020 годов»</t>
  </si>
  <si>
    <t>11 7 01 R5670</t>
  </si>
  <si>
    <t>Реализация мероприятий по устойчивому развитию сельских территорий (Социальное обеспечение и иные выплаты населению)</t>
  </si>
  <si>
    <t>Реализация мероприятий по устойчивому развитию сельских территорий  (Капитальные вложения в объекты государственной (муниципальной) собственности)</t>
  </si>
  <si>
    <t>Реализация мероприятий по устойчивому развитию сельских территорий  (Межбюджетные трансферты)</t>
  </si>
  <si>
    <t>Реализация мероприятий по устойчивому развитию сельских территорий (Межбюджетные трансферты)</t>
  </si>
  <si>
    <t>11 8 01 R5680</t>
  </si>
  <si>
    <t>Реализация мероприятий в области мелиорации земель сельскохозяйственного назначения (Иные бюджетные ассигнования)</t>
  </si>
  <si>
    <t>Реализация мероприятий в области мелиорации земель сельскохозяйственного назначения (Закупка товаров, работ и услуг для обеспечения государственных (муниципальных) нужд)</t>
  </si>
  <si>
    <t>Мероприятия федеральной целевой программы «Развитие водохозяйственного комплекса Российской Федерации в 2012-2020 годах» (Межбюджетные отношения)</t>
  </si>
  <si>
    <t>07 1 03</t>
  </si>
  <si>
    <t>07 1 03 29990</t>
  </si>
  <si>
    <t>16 1</t>
  </si>
  <si>
    <t>16 1 01</t>
  </si>
  <si>
    <t>16 1 01 R5550</t>
  </si>
  <si>
    <t>16 2</t>
  </si>
  <si>
    <t>16 2 01</t>
  </si>
  <si>
    <t>16 2 01 R5550</t>
  </si>
  <si>
    <t>15 5 02 29990</t>
  </si>
  <si>
    <t>15 8 03 29990</t>
  </si>
  <si>
    <t>15 8 04 29990</t>
  </si>
  <si>
    <t>15 8 05</t>
  </si>
  <si>
    <t>Мероприятия   (Закупка товаров, работ и услуг для государственных (муниципальных) нужд)</t>
  </si>
  <si>
    <t>15 8 05 29990</t>
  </si>
  <si>
    <t>03 2 04</t>
  </si>
  <si>
    <t>99 9 00 60520</t>
  </si>
  <si>
    <t>05 3 04 R4670</t>
  </si>
  <si>
    <t>Организация оказания населению первичной  медико-санитарной помощи  (Предоставление субсидий бюджетным, автономным учреждениям и иным некоммерческим организациям)</t>
  </si>
  <si>
    <t>03 2 04 20591</t>
  </si>
  <si>
    <t>06 1 01 00590</t>
  </si>
  <si>
    <t>Субвенции на осуществление мер социальной защиты отдельных категорий работников учреждений, занятых в секторе социального обслуживания, проживающих и (или) работающих в сельской местности (Межбюджетные трансферты)</t>
  </si>
  <si>
    <t>04 2 01 71690</t>
  </si>
  <si>
    <t>04 2 02 22120</t>
  </si>
  <si>
    <t>Модернизация материально-технической базы организаций социального обслуживания населения (Закупка товаров, работ и услуг для обеспечения государственных (муниципальных) нужд)</t>
  </si>
  <si>
    <t>04 2 03 20850</t>
  </si>
  <si>
    <t>Мероприятие по обеспечению поэтапного доступа социально-ориентированных некоммерческих организаций, осуществляющих деятельность в социальной сфере, к бюджетным средствам, выделяемым на предоставление социальных услуг населению  (Предоставление субсидий бюджетным, автономным учреждениям и иным некоммерческим организациям)</t>
  </si>
  <si>
    <t>04 3 02 72890</t>
  </si>
  <si>
    <t>Субвенции на  вознаграждение, причитающееся приемному родителю (Межбюджетные трансферты)</t>
  </si>
  <si>
    <t>02 5 03 22110</t>
  </si>
  <si>
    <t>04 2 02 40370</t>
  </si>
  <si>
    <t>04 2 02 71120</t>
  </si>
  <si>
    <t>04 2 02 72120</t>
  </si>
  <si>
    <t>12 6 01 22110</t>
  </si>
  <si>
    <t>10 1 04 R5670</t>
  </si>
  <si>
    <t>Основное мероприятие «Совершенствование форм и методов работы по патриотическому воспитанию»</t>
  </si>
  <si>
    <t>Основное мероприятие «Развитие волонтерского движения как важного элемента системы патриотического воспитания молодежи»</t>
  </si>
  <si>
    <t>Поддержка обустройства мест массового отдыха населения (городских парков) (Межбюджетные трансферты)</t>
  </si>
  <si>
    <t>Приложение 14</t>
  </si>
  <si>
    <t>Субвенции на содержание ребенка в семье опекуна, приемной семье, семейном детском доме (Межбюджетные трансферты)</t>
  </si>
  <si>
    <t>Мероприятия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 (Предоставление субсидий бюджетным, автономным учреждениям и иным некоммерческим организациям)</t>
  </si>
  <si>
    <t>Мероприятия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 (Межбюджетные трансферты)</t>
  </si>
  <si>
    <t>Мероприятия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  (Предоставление субсидий бюджетным, автономным учреждениям и иным некоммерческим организациям)</t>
  </si>
  <si>
    <t>Мероприятия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 (Закупка товаров, работ и услуг для обеспечения государственных (муниципальных) нужд)</t>
  </si>
  <si>
    <t>Поправки ко 2 чтению</t>
  </si>
  <si>
    <t>2018 год</t>
  </si>
  <si>
    <t>2018 к первому чтению</t>
  </si>
  <si>
    <t>2019 год</t>
  </si>
  <si>
    <t>2020 год</t>
  </si>
  <si>
    <t>Основное мероприятие «Реализация мероприятий по устойчивому развитию сельских территорий»</t>
  </si>
  <si>
    <t>Основное мероприятие «Реализация мероприятий в области мелиорации земель сельскохозяйственного назначения»</t>
  </si>
  <si>
    <t>05 5 02 R5197</t>
  </si>
  <si>
    <t>05 5 05 R4660</t>
  </si>
  <si>
    <t>Субсидии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(Межбюджетные трансферты)</t>
  </si>
  <si>
    <t>03 8 03 R3826</t>
  </si>
  <si>
    <t>Реализация мероприятий, направленных на повышение востребованности на рынке труда инвалидов молодого возраста  (Закупка товаров, работ и услуг для обеспечения государственных (муниципальных) нужд)</t>
  </si>
  <si>
    <t>13 4</t>
  </si>
  <si>
    <t>13 4 01</t>
  </si>
  <si>
    <t>13 4 01 20930</t>
  </si>
  <si>
    <t>08 2 03 60360</t>
  </si>
  <si>
    <t>08 2 03</t>
  </si>
  <si>
    <t>09 1 14 71390</t>
  </si>
  <si>
    <t>Обеспечение мероприятий по  переселению граждан из аварийного жилищного фонда (Межбюджетные трансферты)</t>
  </si>
  <si>
    <t>12 3 04</t>
  </si>
  <si>
    <t>12 3 04 71410</t>
  </si>
  <si>
    <t>Субсидии на разработку проектно-сметной документации на рекультивацию объектов накопленного вреда окружающей среде (Межбюджетные трансферты)</t>
  </si>
  <si>
    <t>Поддержка обустройства мест массового отдыха населения (городских парков) (Иные бюджетные ассигнования)</t>
  </si>
  <si>
    <t>02 3 03 22110</t>
  </si>
  <si>
    <t>02 3 03 71120</t>
  </si>
  <si>
    <t>Субсидии на софинансирование капитальных вложений (строительства, реконструкции и приобретения объектов недвижимого имущества) в объекты муниципальной собственности (Межбюджетные трансферты)</t>
  </si>
  <si>
    <t>02 5 08</t>
  </si>
  <si>
    <t>02 5 08 22110</t>
  </si>
  <si>
    <t>03 5 06</t>
  </si>
  <si>
    <t>03 5 06 22110</t>
  </si>
  <si>
    <t>03 5 06 40370</t>
  </si>
  <si>
    <t>06 1 03 22110</t>
  </si>
  <si>
    <t xml:space="preserve">Субсидии на софинансирование капитальных вложений (строительства, реконструкции и приобретения объектов недвижимого имущества) в объекты муниципальной собственности (Межбюджетные трансферты) </t>
  </si>
  <si>
    <t>09 1 05 51760</t>
  </si>
  <si>
    <t>09 1 16 71120</t>
  </si>
  <si>
    <t>Мероприятия по стимулированию программ развития жилищного строительства субъектов Российской Федерации (Капитальные вложения в объекты государственной (муниципальной) собственности)</t>
  </si>
  <si>
    <t>Мероприятия по стимулированию программ развития жилищного строительства субъектов Российской Федерации (Межбюджетные трансферты)</t>
  </si>
  <si>
    <t>09 2 05 41090</t>
  </si>
  <si>
    <t>Основное мероприятие «Создание условий для развития инфраструктуры по обращению с твердыми коммунальными отходами»</t>
  </si>
  <si>
    <t>17 1</t>
  </si>
  <si>
    <t>17 1 01</t>
  </si>
  <si>
    <t>17 1 01 R5200</t>
  </si>
  <si>
    <t>17 1 01 71120</t>
  </si>
  <si>
    <t>17 1 02</t>
  </si>
  <si>
    <t>17 1 02 22110</t>
  </si>
  <si>
    <t>17 1 02 71120</t>
  </si>
  <si>
    <t xml:space="preserve">07 </t>
  </si>
  <si>
    <t>17 1 02 72120</t>
  </si>
  <si>
    <t>09 1 06 R4970</t>
  </si>
  <si>
    <t>Реализация мероприятий по обеспечению жильем молодых семей (Межбюджетные трансферты)</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</si>
  <si>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(Социальное обеспечение и иные выплаты населению)</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</si>
  <si>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(Социальное обеспечение и иные выплаты населению)</t>
  </si>
  <si>
    <t>Реализация мероприятий по обеспечению населения чистой питьевой водой  (Капитальные вложения в объекты государственной (муниципальной) собственности)</t>
  </si>
  <si>
    <t>Субсидии на реализацию мероприятий по содействию создания  в субъектах Российской Федерации новых мест в общеобразовательных организациях (Межбюджетные трансферты)</t>
  </si>
  <si>
    <t>06 2 03 71120</t>
  </si>
  <si>
    <t xml:space="preserve">Основное мероприятие «Развитие инфраструктуры спортивных учреждений» </t>
  </si>
  <si>
    <t>Основное мероприятие «Сохранение объектов культурного наследия (памятников истории и культуры)»</t>
  </si>
  <si>
    <t>05 4 04 22210</t>
  </si>
  <si>
    <t>Сохранение объектов культурного наследия (памятников истории и культуры)  (Предоставление субсидий бюджетным, автономным учреждениям и иным некоммерческим организациям)</t>
  </si>
  <si>
    <t>09 1 16 40370</t>
  </si>
  <si>
    <r>
      <rPr>
        <sz val="12"/>
        <color indexed="8"/>
        <rFont val="Times New Roman"/>
        <family val="1"/>
        <charset val="204"/>
      </rPr>
      <t>Основное мероприятие «Обеспечение технической готовности подразделений противопожарной и спасательной служб»</t>
    </r>
  </si>
  <si>
    <r>
      <rPr>
        <sz val="12"/>
        <color indexed="8"/>
        <rFont val="Times New Roman"/>
        <family val="1"/>
        <charset val="204"/>
      </rPr>
      <t>Основное мероприятие «Обеспечение защиты и безопасности населения»</t>
    </r>
  </si>
  <si>
    <t>Субсидии управляющим компаниям на возмещение части затрат на уплату основного долга и процентов по кредитам, полученным в российских кредитных организациях на капитальное  строительство, модернизацию и (или) реконструкцию индустриального (промышленного) парка (Предоставление субсидий бюджетным, автономным учреждениям и иным некоммерческим организациям)</t>
  </si>
  <si>
    <t>Субвенции  на предоставление гражданам субсидий на оплату  жилого помещения и коммунальных услуг (Межбюджетные трансферты)</t>
  </si>
  <si>
    <t>Создание и продвижение туристского продукта Белгородской области (Закупка товаров, работ и услуг для обеспечения государственных (муниципальных) нужд)</t>
  </si>
  <si>
    <t>Повышение продуктивности в молочном скотоводстве  (Иные бюджетные ассигнования)</t>
  </si>
  <si>
    <t>Государственная поддержка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</si>
  <si>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Государственная поддержка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(Межбюджетные трансферты)</t>
  </si>
  <si>
    <t>Государственная поддержка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(Предоставление субсидий бюджетным, автономным учреждениям и иным некоммерческим организациям)</t>
  </si>
  <si>
    <t>Основное мероприятие «Развитие национально-региональной системы независимой оценки качества общего образования через реализацию пилотных региональных проектов и создание национальных механизмов оценки качества»</t>
  </si>
  <si>
    <t>Поддержка отрасли культуры (на укрепление материально-технической базы и оснащение оборудованием детских школ искусств) (Межбюджетные трансферты)</t>
  </si>
  <si>
    <t>Основное мероприятие «Мероприятия, направленные на обследование населения с целью выявления туберкулеза, лечения больных туберкулёзом, профилактические мероприятия»</t>
  </si>
  <si>
    <t>Реализация отдельных мероприятий государственной программы «Развитие здравоохранения» (на финансовое обеспечение закупок диагностических средств для выявления, определения чувствительности микобактерии туберкулеза и мониторинга лечения лиц, больных туберкулезом с множественной лекарственной устойчивостью возбудителя)  (Закупка товаров, работ и услуг для обеспечения государственных (муниципальных) нужд)</t>
  </si>
  <si>
    <t>Реализация отдельных мероприятий государственной программы «Развитие здравоохранения» (на финансовое обеспечение закупок диагностических средств для выявления, определения чувствительности микобактерии туберкулеза и мониторинга лечения лиц, больных туберкулезом с множественной лекарственной устойчивостью возбудителя) (Закупка товаров, работ и услуг для обеспечения государственных (муниципальных) нужд)</t>
  </si>
  <si>
    <t>Иные межбюджетные трансферты за счет средств резервного фонда Президента Российской Федерации на капитальный ремонт (Предоставление субсидий бюджетным, автономным учреждениям и иным некоммерческим организациям)</t>
  </si>
  <si>
    <t>Мероприятия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  (Закупка товаров, работ и услуг для обеспечения государственных (муниципальных) нужд)</t>
  </si>
  <si>
    <t>Поддержка отрасли культура (на оснащение и содержание сети виртуальных концертных залов) (Предоставление субсидий бюджетным, автономным учреждениям и иным некоммерческим организациям)</t>
  </si>
  <si>
    <t>Пополнение фондов микрофинансовой организации, предназначенных для выдачи займов субъектам предпринимательства с целью реализации инвестиционных проектов по выпуску промышленной продукции (Предоставление субсидий бюджетным, автономным учреждениям и иным некоммерческим организациям)</t>
  </si>
  <si>
    <t>Создание и продвижение туристского продукта Белгородской области (Закупки товаров, работ и услуг для обеспечения государственных (муниципальных) нужд))</t>
  </si>
  <si>
    <t>Субсидии на инженерное обустройство микрорайонов массовой застройки индивидуального жилищного строительства Белгородской области, в том числе земельных участков, выданных многодетным семьям (Межбюджетные трансферты)</t>
  </si>
  <si>
    <t>Субсидии на реализацию мероприятий по благоустройству дворовых и придворовых территорий многоквартирных домов (Межбюджетные трансферты)</t>
  </si>
  <si>
    <t>Капитальный ремонт объектов государственной собственности Белгородской области  (Предоставление субсидий бюджетным, автономным учреждениям и иным некоммерческим организациям)</t>
  </si>
  <si>
    <t>Иные межбюджетные трансферты на создание и развитие сети многофункциональных центров предоставления государственных и муниципальных услуг (Межбюджетные трансферты)</t>
  </si>
  <si>
    <t>Основное мероприятие «Военно-патриотическое воспитание детей и молодежи, развитие шефства воинских частей над образовательными организациями»</t>
  </si>
  <si>
    <t>Взнос в уставный капитал акционерного общества «Корпорация «Развитие» (Капитальные вложения в объекты государственной (муниципальной) собственности)</t>
  </si>
  <si>
    <t>Взнос в уставный капитал акционерного общества «Дирекция Юго-Западного района» (Капитальные вложения в объекты государственной (муниципальной) собственности)</t>
  </si>
  <si>
    <t>Распределение бюджетных ассигнований по целевым статьям (государственным программам Белгородской области и непрограммным направлениям деятельности), группам видов расходов, разделам, подразделам классификации расходов бюджета на 2018 год и на плановый период 2019 и 2020 годов</t>
  </si>
  <si>
    <t>Основное мероприятие «Модернизация и техническое перевооружение производственных мощностей промышленных предприятий, направленных на создание и (или) развитие производства новой высокотехнологичной конкурентоспособной продукции, в том числе в соответствии с утвержденными отраслевыми планами импортозамещения»</t>
  </si>
  <si>
    <t>Модернизация и техническое перевооружение производственных мощностей промышленных предприятий, направленных на создание и (или) развитие производства новой высокотехнологичной конкурентоспособной продукции, в том числе в соответствии с утвержденными отраслевыми планами импортозамещения (Иные бюджетные ассигнования)</t>
  </si>
  <si>
    <t>Реализация мероприятий по укреплению единства российской нации и этнокультурному развитию народов России (Закупка товаров, работ и услуг для обеспечения государственных (муниципальных) нужд)</t>
  </si>
  <si>
    <t>Реализация мероприятий по укреплению единства российской нации и этнокультурному развитию народов России  (Предоставление субсидий бюджетным, автономным учреждениям и иным некоммерческим организациям)</t>
  </si>
  <si>
    <t>Субсидия на обеспечение развития и укрепления материально-технической базы  домов культуры в населенных пунктах с числом жителей до 50 тысяч человек  (Межбюджетные трансферты)</t>
  </si>
  <si>
    <t>Создание условий для получения среднего профессионального и высшего образования людьми с ограниченными возможностями здоровья посредством разработки нормативно-методической базы и поддержки инициативных проектов  (Предоставление субсидий бюджетным, автономным учреждениям и иным некоммерческим организациям)</t>
  </si>
  <si>
    <t>15 2 04 R5340</t>
  </si>
  <si>
    <t>Мероприятия по стимулированию программ развития жилищного строительства субъектов Российской Федерации  (Капитальные вложения в объекты государственной (муниципальной) собственности)</t>
  </si>
  <si>
    <t>Строительство (реконструкция)  объектов социального и производственного комплексов, в том числе объектов общегражданского назначения, жилья, инфраструктуры (Капитальные вложения в объекты государственной (муниципальной) собственности)</t>
  </si>
  <si>
    <t>Иные межбюджетные трансферты бюджетам муниципальных образований на обеспечение видеонаблюдением аудиторий пунктов проведения единого государственного экзамена (Межбюджетные трансферты)</t>
  </si>
  <si>
    <t>Основное мероприятие «Развитие инфраструктуры системы дополнительного профессионального образования»</t>
  </si>
  <si>
    <t>Субвенции на проведение оздоровительной кампании детей (Иные межбюджетные трансферты)</t>
  </si>
  <si>
    <t>Основное мероприятие «Обеспечение деятельности (оказание услуг) государственных учреждений (организаций), оказывающих первичную медико-санитарную помощь»</t>
  </si>
  <si>
    <t>Основное мероприятие «Строительство, реконструкция, выкуп, капитальный ремонт объектов здравоохранения»</t>
  </si>
  <si>
    <t>Реализация отдельных мероприятий государственной программы «Развитие здравоохранения» (на финансовое обеспечение единовременных компенсационных выплат медицинским работникам) (Социальное обеспечение и иные выплаты населению)</t>
  </si>
  <si>
    <t>Реализация отдельных мероприятий государственной программы «Развитие здравоохранения» (на финансовое обеспечение единовременных компенсационных выплат медицинским работникам) (Иные бюджетные ассигнования)</t>
  </si>
  <si>
    <t>03 Г 02</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</si>
  <si>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(Межбюджетные трансферты)</t>
  </si>
  <si>
    <t>Субвенции на выплату пособий малоимущим гражданам и гражданам, оказавшимся в трудной жизненной ситуации (Межбюджетные трансферты)</t>
  </si>
  <si>
    <t>Поддержка отрасли культура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  (Межбюджетные трансферты)</t>
  </si>
  <si>
    <t>Основное мероприятие «Освещение вопросов защиты прав человека и правозащитной деятельности»</t>
  </si>
  <si>
    <t>Подпрограмма «Поддержка общественных объединений, некоммерческих организаций и инициатив гражданского общества на территории Белгородской области»</t>
  </si>
  <si>
    <t>Основное мероприятие «Оказание поддержки общественным объединениям и некоммерческим организациям»</t>
  </si>
  <si>
    <t>Основное мероприятие «Предоставление субсидий управляющим компаниям на возмещение части затрат на уплату основного долга и процентов по кредитам, полученным в российских кредитных организациях на капитальное строительство, модернизацию и (или) реконструкцию индустриального (промышленного) парка»</t>
  </si>
  <si>
    <t>Основное мероприятие «Формирование регионального фонда развития промышленности»</t>
  </si>
  <si>
    <t>Основное мероприятие «Реализация мероприятий по обеспечению населения чистой питьевой водой»</t>
  </si>
  <si>
    <t>Основное мероприятие «Содействие обустройству мест массового отдыха населения (городских парков)»</t>
  </si>
  <si>
    <t>Основное мероприятие «Мероприятия по благоустройству дворовых и придворовых территорий многоквартирных домов»</t>
  </si>
  <si>
    <t>Реализация мероприятий по устойчивому развитию сельских территорий (Капитальные вложения в объекты государственной (муниципальной) собственности)</t>
  </si>
  <si>
    <t>Основное мероприятие «Субсидии на разработку проектно-сметной документации на рекультивацию объектов накопленного вреда окружающей среде»</t>
  </si>
  <si>
    <t>Подпрограмма «Сопровождение инвалидов молодого возраста при трудоустройстве»</t>
  </si>
  <si>
    <t>Основное мероприятие «Организация наставничества инвалидов молодого возраста с частичным возмещением работодателям затрат на оплату труда наставника»</t>
  </si>
  <si>
    <t>Основное мероприятие «Информационное обеспечение патриотического воспитания в Белгородской области, создание условий для освещения событий и явлений патриотической направленности для средств массовой информации»</t>
  </si>
  <si>
    <t>Государственная программа Белгородской области «Формирование комфортной городской среды на территории Белгородской области на 2018-2022 годы»</t>
  </si>
  <si>
    <t>Подпрограмма «Благоустройство дворовых территорий многоквартирных домов муниципальных образований Белгородской области»</t>
  </si>
  <si>
    <t>Подпрограмма «Благоустройство общественных и иных территорий соответствующего функционального назначения муниципальных образований Белгородской области»</t>
  </si>
  <si>
    <t>Государственная программа Белгородской области «Создание новых мест в общеобразовательных организациях Белгородской области на 2016-2025 годы»</t>
  </si>
  <si>
    <t>Подпрограмма «Обеспечение создания новых мест в общеобразовательных организациях Белгородской области»</t>
  </si>
  <si>
    <t>Основное мероприятие «Обеспечение проведения мероприятий по благоустройству дворовых территорий поселений Белгородской области в соответствии с едиными требованиями исходя из перечня работ по благоустройству»</t>
  </si>
  <si>
    <t>Основное мероприятие «Обеспечение проведения мероприятий по благоустройству  общественных и иных территорий соответствующего функционального назначения поселений  Белгородской области с едиными требованиями»</t>
  </si>
  <si>
    <t>Основное мероприятие «Развитие инфраструктуры системы общего образования, направленное на ликвидацию двухсменного режима»</t>
  </si>
  <si>
    <t>Основное мероприятие «Создание безопасных условий пребывания детей в общеобразовательных организациях»</t>
  </si>
  <si>
    <t>Взнос в уставный капитал акционерного общества «Белгородский водоканал»  (Капитальные вложения в объекты государственной (муниципальной) собственности)</t>
  </si>
  <si>
    <t>Мероприятия по осуществлению антинаркотической пропаганды и антинаркотического просвещения (Закупка товаров, работ и услуг для обеспечения государственных (муниципальных) нужд)</t>
  </si>
  <si>
    <t>Обеспечение деятельности (оказание услуг) государственных учреждений (организаций) Белгородской области  (Закупка товаров, работ и услуг для обеспечения государственных (муниципальных) нужд)</t>
  </si>
  <si>
    <t>Обеспечение деятельности (оказание услуг)  государственных  учреждений (организаций) Белгородской области  (Закупка товаров, работ и услуг для обеспечения государственных (муниципальных) нужд)</t>
  </si>
  <si>
    <t>Мероприятия по проведению оздоровительной кампании детей  (Закупка товаров, работ и услуг для обеспечения государственных (муниципальных) нужд)</t>
  </si>
  <si>
    <t>Повышение квалификации, профессиональная подготовка и переподготовка кадров (Закупка товаров, работ и услуг для обеспечения государственных (муниципальных) нужд)</t>
  </si>
  <si>
    <t>Подготовка управленческих кадров  для организаций  народного хозяйства Российской Федерации за счет средств  бюджета субъекта  Российской Федерации (Закупка товаров, работ и услуг для обеспечения государственных (муниципальных) нужд)</t>
  </si>
  <si>
    <t>Выплата денежного вознаграждения за выполнение функций классного руководителя педагогическим работникам государственных образовательных учреждений (организаций) (Закупка товаров, работ и услуг для обеспечения государственных (муниципальных) нужд)</t>
  </si>
  <si>
    <t>Субвенции на социальную поддержку детей-сирот и детей, оставшихся без попечения родителей, в части оплаты за  содержание  жилых помещений, закрепленных за детьми - сиротами  и капитального ремонта (Межбюджетные трансферты)</t>
  </si>
  <si>
    <t>Финансовое обеспечение мероприятий федеральной целевой программы «Развитие физической культуры и спорта в Российской Федерации на 2016-2020 годы» (Межбюджетные трансферты)</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</si>
  <si>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(Социальное обеспечение и иные выплаты населению)</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</si>
  <si>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 (Межбюджетные трансферты)</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</si>
</sst>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2" formatCode="_-* #,##0_р_._-;\-* #,##0_р_._-;_-* &quot;-&quot;_р_._-;_-@_-"/>
    <numFmt numFmtId="175" formatCode="_(&quot;$&quot;* #,##0.00_);_(&quot;$&quot;* \(#,##0.00\);_(&quot;$&quot;* &quot;-&quot;??_);_(@_)"/>
    <numFmt numFmtId="176" formatCode="_(* #,##0.00_);_(* \(#,##0.00\);_(* &quot;-&quot;??_);_(@_)"/>
    <numFmt numFmtId="177" formatCode="00"/>
    <numFmt numFmtId="178" formatCode="000"/>
    <numFmt numFmtId="179" formatCode="#,##0_р_."/>
    <numFmt numFmtId="180" formatCode="_-* #,##0_р_._-;\-* #,##0_р_._-;_-* &quot;-&quot;??_р_._-;_-@_-"/>
  </numFmts>
  <fonts count="37" x14ac:knownFonts="1">
    <font>
      <sz val="10"/>
      <color indexed="8"/>
      <name val="Arial"/>
      <charset val="204"/>
    </font>
    <font>
      <sz val="10"/>
      <color indexed="8"/>
      <name val="Arial"/>
      <family val="2"/>
      <charset val="204"/>
    </font>
    <font>
      <sz val="10"/>
      <color indexed="8"/>
      <name val="Times New Roman"/>
      <family val="1"/>
      <charset val="204"/>
    </font>
    <font>
      <b/>
      <sz val="12"/>
      <color indexed="8"/>
      <name val="Times New Roman"/>
      <family val="1"/>
      <charset val="204"/>
    </font>
    <font>
      <sz val="12"/>
      <color indexed="8"/>
      <name val="Times New Roman"/>
      <family val="1"/>
      <charset val="204"/>
    </font>
    <font>
      <sz val="11"/>
      <color indexed="8"/>
      <name val="Arial"/>
      <family val="2"/>
      <charset val="204"/>
    </font>
    <font>
      <b/>
      <sz val="14"/>
      <color indexed="8"/>
      <name val="Times New Roman"/>
      <family val="1"/>
      <charset val="204"/>
    </font>
    <font>
      <sz val="14"/>
      <color indexed="8"/>
      <name val="Times New Roman"/>
      <family val="1"/>
      <charset val="204"/>
    </font>
    <font>
      <b/>
      <sz val="12.5"/>
      <color indexed="8"/>
      <name val="Times New Roman"/>
      <family val="1"/>
      <charset val="204"/>
    </font>
    <font>
      <sz val="12.5"/>
      <color indexed="8"/>
      <name val="Times New Roman"/>
      <family val="1"/>
      <charset val="204"/>
    </font>
    <font>
      <sz val="12"/>
      <color indexed="8"/>
      <name val="Arial Cyr"/>
      <charset val="204"/>
    </font>
    <font>
      <sz val="11.5"/>
      <color indexed="8"/>
      <name val="Times New Roman"/>
      <family val="1"/>
      <charset val="204"/>
    </font>
    <font>
      <sz val="11"/>
      <color indexed="8"/>
      <name val="Times New Roman"/>
      <family val="1"/>
      <charset val="204"/>
    </font>
    <font>
      <i/>
      <sz val="12"/>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sz val="10"/>
      <color indexed="8"/>
      <name val="Arial"/>
      <family val="2"/>
      <charset val="204"/>
    </font>
    <font>
      <b/>
      <sz val="15"/>
      <color indexed="15"/>
      <name val="Calibri"/>
      <family val="2"/>
      <charset val="204"/>
    </font>
    <font>
      <b/>
      <sz val="13"/>
      <color indexed="15"/>
      <name val="Calibri"/>
      <family val="2"/>
      <charset val="204"/>
    </font>
    <font>
      <b/>
      <sz val="11"/>
      <color indexed="15"/>
      <name val="Calibri"/>
      <family val="2"/>
      <charset val="204"/>
    </font>
    <font>
      <b/>
      <sz val="11"/>
      <color indexed="8"/>
      <name val="Calibri"/>
      <family val="2"/>
      <charset val="204"/>
    </font>
    <font>
      <b/>
      <sz val="11"/>
      <color indexed="9"/>
      <name val="Calibri"/>
      <family val="2"/>
      <charset val="204"/>
    </font>
    <font>
      <b/>
      <sz val="18"/>
      <color indexed="15"/>
      <name val="Cambria"/>
      <family val="1"/>
      <charset val="204"/>
    </font>
    <font>
      <sz val="11"/>
      <color indexed="60"/>
      <name val="Calibri"/>
      <family val="2"/>
      <charset val="204"/>
    </font>
    <font>
      <sz val="10"/>
      <color indexed="8"/>
      <name val="Arial Cyr"/>
      <charset val="204"/>
    </font>
    <font>
      <u/>
      <sz val="10"/>
      <color indexed="20"/>
      <name val="Arial"/>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0"/>
      <color indexed="8"/>
      <name val="Times New Roman"/>
      <family val="1"/>
      <charset val="204"/>
    </font>
    <font>
      <sz val="12"/>
      <name val="Times New Roman"/>
      <family val="1"/>
      <charset val="204"/>
    </font>
    <font>
      <sz val="12"/>
      <color indexed="10"/>
      <name val="Times New Roman"/>
      <family val="1"/>
      <charset val="204"/>
    </font>
  </fonts>
  <fills count="18">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2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bottom/>
      <diagonal/>
    </border>
  </borders>
  <cellStyleXfs count="33">
    <xf numFmtId="0" fontId="0" fillId="0" borderId="0"/>
    <xf numFmtId="0" fontId="15" fillId="7" borderId="0"/>
    <xf numFmtId="0" fontId="15" fillId="8" borderId="0"/>
    <xf numFmtId="0" fontId="15" fillId="9" borderId="0"/>
    <xf numFmtId="0" fontId="15" fillId="5" borderId="0"/>
    <xf numFmtId="0" fontId="15" fillId="6" borderId="0"/>
    <xf numFmtId="0" fontId="15" fillId="10" borderId="0"/>
    <xf numFmtId="0" fontId="16" fillId="4" borderId="1"/>
    <xf numFmtId="0" fontId="17" fillId="11" borderId="2"/>
    <xf numFmtId="0" fontId="18" fillId="11" borderId="1"/>
    <xf numFmtId="175" fontId="19" fillId="0" borderId="0"/>
    <xf numFmtId="175" fontId="19" fillId="0" borderId="0"/>
    <xf numFmtId="0" fontId="20" fillId="0" borderId="3"/>
    <xf numFmtId="0" fontId="21" fillId="0" borderId="4"/>
    <xf numFmtId="0" fontId="22" fillId="0" borderId="5"/>
    <xf numFmtId="0" fontId="22" fillId="0" borderId="0"/>
    <xf numFmtId="0" fontId="23" fillId="0" borderId="6"/>
    <xf numFmtId="0" fontId="24" fillId="12" borderId="7"/>
    <xf numFmtId="0" fontId="25" fillId="0" borderId="0"/>
    <xf numFmtId="0" fontId="26" fillId="13" borderId="0"/>
    <xf numFmtId="0" fontId="19" fillId="0" borderId="0"/>
    <xf numFmtId="0" fontId="19" fillId="0" borderId="0"/>
    <xf numFmtId="0" fontId="14" fillId="0" borderId="0"/>
    <xf numFmtId="0" fontId="27" fillId="0" borderId="0"/>
    <xf numFmtId="0" fontId="27" fillId="0" borderId="0"/>
    <xf numFmtId="0" fontId="28" fillId="0" borderId="0">
      <alignment vertical="top"/>
      <protection locked="0"/>
    </xf>
    <xf numFmtId="0" fontId="29" fillId="2" borderId="0"/>
    <xf numFmtId="0" fontId="30" fillId="0" borderId="0"/>
    <xf numFmtId="0" fontId="19" fillId="14" borderId="8"/>
    <xf numFmtId="0" fontId="31" fillId="0" borderId="9"/>
    <xf numFmtId="0" fontId="32" fillId="0" borderId="0"/>
    <xf numFmtId="176" fontId="19" fillId="0" borderId="0"/>
    <xf numFmtId="0" fontId="33" fillId="3" borderId="0"/>
  </cellStyleXfs>
  <cellXfs count="211">
    <xf numFmtId="0" fontId="19" fillId="0" borderId="0" xfId="0" applyFont="1"/>
    <xf numFmtId="0" fontId="5" fillId="0" borderId="0" xfId="0" applyFont="1"/>
    <xf numFmtId="0" fontId="3" fillId="0" borderId="10" xfId="0" applyFont="1" applyBorder="1" applyAlignment="1">
      <alignment horizontal="center"/>
    </xf>
    <xf numFmtId="0" fontId="4" fillId="0" borderId="10" xfId="0" applyFont="1" applyBorder="1" applyAlignment="1">
      <alignment horizontal="center"/>
    </xf>
    <xf numFmtId="0" fontId="4" fillId="0" borderId="10" xfId="0" quotePrefix="1" applyFont="1" applyBorder="1" applyAlignment="1">
      <alignment horizontal="center"/>
    </xf>
    <xf numFmtId="49" fontId="3" fillId="0" borderId="10" xfId="0" applyNumberFormat="1" applyFont="1" applyBorder="1" applyAlignment="1">
      <alignment horizontal="center"/>
    </xf>
    <xf numFmtId="49" fontId="4" fillId="0" borderId="10" xfId="0" applyNumberFormat="1" applyFont="1" applyBorder="1" applyAlignment="1">
      <alignment horizontal="center"/>
    </xf>
    <xf numFmtId="49" fontId="4" fillId="0" borderId="10" xfId="0" quotePrefix="1" applyNumberFormat="1" applyFont="1" applyBorder="1" applyAlignment="1">
      <alignment horizontal="center"/>
    </xf>
    <xf numFmtId="0" fontId="3" fillId="0" borderId="10" xfId="0" applyFont="1" applyBorder="1" applyAlignment="1">
      <alignment horizontal="center" wrapText="1"/>
    </xf>
    <xf numFmtId="49" fontId="3" fillId="0" borderId="10" xfId="0" applyNumberFormat="1" applyFont="1" applyBorder="1" applyAlignment="1">
      <alignment horizontal="center" wrapText="1"/>
    </xf>
    <xf numFmtId="0" fontId="4" fillId="0" borderId="10" xfId="0" applyFont="1" applyBorder="1" applyAlignment="1">
      <alignment horizontal="center" wrapText="1"/>
    </xf>
    <xf numFmtId="0" fontId="4" fillId="0" borderId="10" xfId="0" quotePrefix="1" applyFont="1" applyBorder="1" applyAlignment="1">
      <alignment horizontal="center" wrapText="1"/>
    </xf>
    <xf numFmtId="49" fontId="4" fillId="0" borderId="10" xfId="0" applyNumberFormat="1" applyFont="1" applyBorder="1" applyAlignment="1">
      <alignment horizontal="center" wrapText="1"/>
    </xf>
    <xf numFmtId="49" fontId="4" fillId="0" borderId="10" xfId="0" quotePrefix="1" applyNumberFormat="1" applyFont="1" applyBorder="1" applyAlignment="1">
      <alignment horizontal="center" wrapText="1"/>
    </xf>
    <xf numFmtId="49" fontId="4" fillId="0" borderId="10" xfId="20" applyNumberFormat="1" applyFont="1" applyBorder="1" applyAlignment="1">
      <alignment horizontal="center" wrapText="1"/>
    </xf>
    <xf numFmtId="49" fontId="4" fillId="0" borderId="10" xfId="20" quotePrefix="1" applyNumberFormat="1" applyFont="1" applyBorder="1" applyAlignment="1">
      <alignment horizontal="center" wrapText="1"/>
    </xf>
    <xf numFmtId="49" fontId="3" fillId="0" borderId="10" xfId="20" applyNumberFormat="1" applyFont="1" applyBorder="1" applyAlignment="1">
      <alignment horizontal="center" wrapText="1"/>
    </xf>
    <xf numFmtId="0" fontId="4" fillId="0" borderId="10" xfId="23" applyFont="1" applyBorder="1" applyAlignment="1">
      <alignment horizontal="center" wrapText="1"/>
    </xf>
    <xf numFmtId="0" fontId="4" fillId="0" borderId="10" xfId="23" quotePrefix="1" applyFont="1" applyBorder="1" applyAlignment="1">
      <alignment horizontal="center" wrapText="1"/>
    </xf>
    <xf numFmtId="49" fontId="4" fillId="0" borderId="10" xfId="24" applyNumberFormat="1" applyFont="1" applyBorder="1" applyAlignment="1">
      <alignment horizontal="center"/>
    </xf>
    <xf numFmtId="49" fontId="4" fillId="0" borderId="10" xfId="24" quotePrefix="1" applyNumberFormat="1" applyFont="1" applyBorder="1" applyAlignment="1">
      <alignment horizontal="center"/>
    </xf>
    <xf numFmtId="0" fontId="4" fillId="0" borderId="10" xfId="20" applyFont="1" applyBorder="1" applyAlignment="1" applyProtection="1">
      <alignment horizontal="center" wrapText="1"/>
      <protection locked="0"/>
    </xf>
    <xf numFmtId="0" fontId="3" fillId="0" borderId="10" xfId="23" applyFont="1" applyBorder="1" applyAlignment="1">
      <alignment horizontal="center" wrapText="1"/>
    </xf>
    <xf numFmtId="0" fontId="4" fillId="0" borderId="10" xfId="0" applyFont="1" applyBorder="1" applyAlignment="1">
      <alignment horizontal="justify" vertical="center" wrapText="1"/>
    </xf>
    <xf numFmtId="0" fontId="4" fillId="0" borderId="10" xfId="20" applyFont="1" applyBorder="1" applyAlignment="1">
      <alignment horizontal="justify" vertical="center" wrapText="1"/>
    </xf>
    <xf numFmtId="0" fontId="3" fillId="0" borderId="10" xfId="0" applyFont="1" applyBorder="1" applyAlignment="1">
      <alignment horizontal="justify" vertical="center" wrapText="1"/>
    </xf>
    <xf numFmtId="0" fontId="8" fillId="0" borderId="10" xfId="0" applyFont="1" applyBorder="1" applyAlignment="1">
      <alignment horizontal="justify" vertical="center" wrapText="1"/>
    </xf>
    <xf numFmtId="1" fontId="4" fillId="0" borderId="10" xfId="20" applyNumberFormat="1" applyFont="1" applyBorder="1" applyAlignment="1">
      <alignment horizontal="justify" vertical="center" wrapText="1"/>
    </xf>
    <xf numFmtId="0" fontId="4" fillId="0" borderId="10" xfId="23" applyFont="1" applyBorder="1" applyAlignment="1">
      <alignment horizontal="justify" vertical="center" wrapText="1"/>
    </xf>
    <xf numFmtId="0" fontId="3" fillId="0" borderId="10" xfId="20" applyFont="1" applyBorder="1" applyAlignment="1">
      <alignment horizontal="justify" vertical="center" wrapText="1"/>
    </xf>
    <xf numFmtId="49" fontId="3" fillId="0" borderId="10" xfId="20" applyNumberFormat="1" applyFont="1" applyBorder="1" applyAlignment="1">
      <alignment horizontal="left" wrapText="1"/>
    </xf>
    <xf numFmtId="49" fontId="3" fillId="0" borderId="10" xfId="20" quotePrefix="1" applyNumberFormat="1" applyFont="1" applyBorder="1" applyAlignment="1">
      <alignment horizontal="left" wrapText="1"/>
    </xf>
    <xf numFmtId="0" fontId="3" fillId="0" borderId="10" xfId="0" applyFont="1" applyBorder="1" applyAlignment="1">
      <alignment horizontal="left"/>
    </xf>
    <xf numFmtId="0" fontId="3" fillId="0" borderId="10" xfId="0" quotePrefix="1" applyFont="1" applyBorder="1" applyAlignment="1">
      <alignment horizontal="left"/>
    </xf>
    <xf numFmtId="0" fontId="4" fillId="0" borderId="10" xfId="0" applyFont="1" applyBorder="1" applyAlignment="1">
      <alignment horizontal="left"/>
    </xf>
    <xf numFmtId="0" fontId="4" fillId="0" borderId="10" xfId="0" quotePrefix="1" applyFont="1" applyBorder="1" applyAlignment="1">
      <alignment horizontal="left"/>
    </xf>
    <xf numFmtId="3" fontId="3" fillId="0" borderId="10" xfId="0" quotePrefix="1" applyNumberFormat="1" applyFont="1" applyBorder="1" applyAlignment="1">
      <alignment horizontal="left" wrapText="1"/>
    </xf>
    <xf numFmtId="0" fontId="3" fillId="0" borderId="10" xfId="0" applyFont="1" applyBorder="1" applyAlignment="1">
      <alignment horizontal="left" wrapText="1"/>
    </xf>
    <xf numFmtId="0" fontId="3" fillId="0" borderId="10" xfId="0" quotePrefix="1" applyFont="1" applyBorder="1" applyAlignment="1">
      <alignment horizontal="left" wrapText="1"/>
    </xf>
    <xf numFmtId="49" fontId="3" fillId="0" borderId="10" xfId="0" quotePrefix="1" applyNumberFormat="1" applyFont="1" applyBorder="1" applyAlignment="1">
      <alignment horizontal="left" wrapText="1"/>
    </xf>
    <xf numFmtId="177" fontId="3" fillId="0" borderId="10" xfId="0" applyNumberFormat="1" applyFont="1" applyBorder="1" applyAlignment="1">
      <alignment horizontal="left"/>
    </xf>
    <xf numFmtId="177" fontId="3" fillId="0" borderId="10" xfId="0" applyNumberFormat="1" applyFont="1" applyBorder="1" applyAlignment="1">
      <alignment horizontal="left" wrapText="1"/>
    </xf>
    <xf numFmtId="0" fontId="4" fillId="0" borderId="10" xfId="0" applyFont="1" applyBorder="1" applyAlignment="1">
      <alignment horizontal="left" wrapText="1"/>
    </xf>
    <xf numFmtId="0" fontId="4" fillId="0" borderId="10" xfId="0" quotePrefix="1" applyFont="1" applyBorder="1" applyAlignment="1">
      <alignment horizontal="left" wrapText="1"/>
    </xf>
    <xf numFmtId="0" fontId="4" fillId="0" borderId="10" xfId="0" applyFont="1" applyBorder="1" applyAlignment="1">
      <alignment horizontal="justify" wrapText="1"/>
    </xf>
    <xf numFmtId="49" fontId="4" fillId="0" borderId="10" xfId="22" applyNumberFormat="1" applyFont="1" applyBorder="1" applyAlignment="1">
      <alignment horizontal="left" wrapText="1"/>
    </xf>
    <xf numFmtId="49" fontId="4" fillId="0" borderId="10" xfId="22" quotePrefix="1" applyNumberFormat="1" applyFont="1" applyBorder="1" applyAlignment="1">
      <alignment horizontal="left" wrapText="1"/>
    </xf>
    <xf numFmtId="49" fontId="4" fillId="0" borderId="10" xfId="20" applyNumberFormat="1" applyFont="1" applyBorder="1" applyAlignment="1">
      <alignment horizontal="left" wrapText="1"/>
    </xf>
    <xf numFmtId="49" fontId="4" fillId="0" borderId="10" xfId="20" quotePrefix="1" applyNumberFormat="1" applyFont="1" applyBorder="1" applyAlignment="1">
      <alignment horizontal="left" wrapText="1"/>
    </xf>
    <xf numFmtId="49" fontId="3" fillId="0" borderId="10" xfId="24" quotePrefix="1" applyNumberFormat="1" applyFont="1" applyBorder="1" applyAlignment="1">
      <alignment horizontal="left"/>
    </xf>
    <xf numFmtId="180" fontId="4" fillId="0" borderId="10" xfId="31" applyNumberFormat="1" applyFont="1" applyBorder="1" applyAlignment="1">
      <alignment horizontal="center" wrapText="1"/>
    </xf>
    <xf numFmtId="180" fontId="4" fillId="0" borderId="10" xfId="31" quotePrefix="1" applyNumberFormat="1" applyFont="1" applyBorder="1" applyAlignment="1">
      <alignment horizontal="center" wrapText="1"/>
    </xf>
    <xf numFmtId="177" fontId="4" fillId="0" borderId="10" xfId="20" applyNumberFormat="1" applyFont="1" applyBorder="1" applyAlignment="1" applyProtection="1">
      <alignment horizontal="center" wrapText="1"/>
      <protection locked="0"/>
    </xf>
    <xf numFmtId="49" fontId="3" fillId="0" borderId="10" xfId="0" quotePrefix="1" applyNumberFormat="1" applyFont="1" applyBorder="1" applyAlignment="1">
      <alignment horizontal="left"/>
    </xf>
    <xf numFmtId="49" fontId="4" fillId="0" borderId="10" xfId="0" applyNumberFormat="1" applyFont="1" applyBorder="1" applyAlignment="1">
      <alignment horizontal="left"/>
    </xf>
    <xf numFmtId="49" fontId="4" fillId="0" borderId="10" xfId="0" quotePrefix="1" applyNumberFormat="1" applyFont="1" applyBorder="1" applyAlignment="1">
      <alignment horizontal="left"/>
    </xf>
    <xf numFmtId="49" fontId="4" fillId="0" borderId="10" xfId="0" applyNumberFormat="1" applyFont="1" applyBorder="1" applyAlignment="1">
      <alignment horizontal="left" wrapText="1"/>
    </xf>
    <xf numFmtId="49" fontId="4" fillId="0" borderId="10" xfId="0" quotePrefix="1" applyNumberFormat="1" applyFont="1" applyBorder="1" applyAlignment="1">
      <alignment horizontal="left" wrapText="1"/>
    </xf>
    <xf numFmtId="49" fontId="4" fillId="0" borderId="10" xfId="24" applyNumberFormat="1" applyFont="1" applyBorder="1" applyAlignment="1">
      <alignment horizontal="left"/>
    </xf>
    <xf numFmtId="49" fontId="4" fillId="0" borderId="10" xfId="24" quotePrefix="1" applyNumberFormat="1" applyFont="1" applyBorder="1" applyAlignment="1">
      <alignment horizontal="left"/>
    </xf>
    <xf numFmtId="3" fontId="4" fillId="0" borderId="10" xfId="0" applyNumberFormat="1" applyFont="1" applyBorder="1" applyAlignment="1">
      <alignment horizontal="left" wrapText="1"/>
    </xf>
    <xf numFmtId="3" fontId="4" fillId="0" borderId="10" xfId="0" quotePrefix="1" applyNumberFormat="1" applyFont="1" applyBorder="1" applyAlignment="1">
      <alignment horizontal="left" wrapText="1"/>
    </xf>
    <xf numFmtId="177" fontId="4" fillId="0" borderId="10" xfId="0" applyNumberFormat="1" applyFont="1" applyBorder="1" applyAlignment="1">
      <alignment horizontal="center" wrapText="1"/>
    </xf>
    <xf numFmtId="0" fontId="3" fillId="0" borderId="10" xfId="0" applyFont="1" applyBorder="1" applyAlignment="1">
      <alignment horizontal="right" wrapText="1"/>
    </xf>
    <xf numFmtId="49" fontId="3" fillId="0" borderId="10" xfId="0" applyNumberFormat="1" applyFont="1" applyBorder="1" applyAlignment="1">
      <alignment horizontal="right" wrapText="1"/>
    </xf>
    <xf numFmtId="49" fontId="4" fillId="0" borderId="10" xfId="0" applyNumberFormat="1" applyFont="1" applyBorder="1" applyAlignment="1">
      <alignment wrapText="1"/>
    </xf>
    <xf numFmtId="0" fontId="4" fillId="0" borderId="10" xfId="23" quotePrefix="1" applyFont="1" applyBorder="1" applyAlignment="1">
      <alignment horizontal="left" wrapText="1"/>
    </xf>
    <xf numFmtId="2" fontId="4" fillId="0" borderId="10" xfId="23" quotePrefix="1" applyNumberFormat="1" applyFont="1" applyBorder="1" applyAlignment="1">
      <alignment horizontal="left" wrapText="1"/>
    </xf>
    <xf numFmtId="49" fontId="4" fillId="0" borderId="10" xfId="23" applyNumberFormat="1" applyFont="1" applyBorder="1" applyAlignment="1">
      <alignment horizontal="center" wrapText="1"/>
    </xf>
    <xf numFmtId="49" fontId="4" fillId="0" borderId="10" xfId="23" quotePrefix="1" applyNumberFormat="1" applyFont="1" applyBorder="1" applyAlignment="1">
      <alignment horizontal="center" wrapText="1"/>
    </xf>
    <xf numFmtId="3" fontId="4" fillId="0" borderId="10" xfId="0" quotePrefix="1" applyNumberFormat="1" applyFont="1" applyBorder="1" applyAlignment="1">
      <alignment horizontal="left"/>
    </xf>
    <xf numFmtId="0" fontId="10" fillId="0" borderId="10" xfId="0" applyFont="1" applyBorder="1" applyAlignment="1">
      <alignment horizontal="center"/>
    </xf>
    <xf numFmtId="1" fontId="4" fillId="0" borderId="10" xfId="20" quotePrefix="1" applyNumberFormat="1" applyFont="1" applyBorder="1" applyAlignment="1">
      <alignment horizontal="left" wrapText="1"/>
    </xf>
    <xf numFmtId="0" fontId="4" fillId="0" borderId="10" xfId="23" applyFont="1" applyBorder="1" applyAlignment="1">
      <alignment horizontal="justify" wrapText="1"/>
    </xf>
    <xf numFmtId="0" fontId="4" fillId="0" borderId="10" xfId="0" applyFont="1" applyBorder="1" applyAlignment="1">
      <alignment horizontal="justify" vertical="top" wrapText="1"/>
    </xf>
    <xf numFmtId="49" fontId="4" fillId="0" borderId="10" xfId="0" applyNumberFormat="1" applyFont="1" applyBorder="1" applyAlignment="1">
      <alignment horizontal="justify" wrapText="1"/>
    </xf>
    <xf numFmtId="2" fontId="4" fillId="0" borderId="10" xfId="23" applyNumberFormat="1" applyFont="1" applyBorder="1" applyAlignment="1">
      <alignment horizontal="center" wrapText="1"/>
    </xf>
    <xf numFmtId="0" fontId="2" fillId="0" borderId="0" xfId="0" applyFont="1" applyAlignment="1">
      <alignment horizontal="justify"/>
    </xf>
    <xf numFmtId="0" fontId="4" fillId="0" borderId="0" xfId="0" applyFont="1" applyAlignment="1">
      <alignment horizontal="justify"/>
    </xf>
    <xf numFmtId="0" fontId="4" fillId="0" borderId="0" xfId="0" applyFont="1" applyAlignment="1">
      <alignment horizontal="left"/>
    </xf>
    <xf numFmtId="49" fontId="4" fillId="0" borderId="0" xfId="0" applyNumberFormat="1" applyFont="1"/>
    <xf numFmtId="0" fontId="3" fillId="0" borderId="10" xfId="0" applyFont="1" applyBorder="1" applyAlignment="1">
      <alignment horizontal="center" vertical="center" wrapText="1"/>
    </xf>
    <xf numFmtId="178" fontId="4" fillId="0" borderId="10" xfId="0" applyNumberFormat="1" applyFont="1" applyBorder="1" applyAlignment="1">
      <alignment horizontal="center"/>
    </xf>
    <xf numFmtId="178" fontId="4" fillId="0" borderId="10" xfId="0" quotePrefix="1" applyNumberFormat="1" applyFont="1" applyBorder="1" applyAlignment="1">
      <alignment horizontal="center"/>
    </xf>
    <xf numFmtId="1" fontId="3" fillId="0" borderId="10" xfId="20" quotePrefix="1" applyNumberFormat="1" applyFont="1" applyBorder="1" applyAlignment="1">
      <alignment horizontal="left" wrapText="1"/>
    </xf>
    <xf numFmtId="0" fontId="4" fillId="0" borderId="10" xfId="0" applyFont="1" applyBorder="1"/>
    <xf numFmtId="179" fontId="4" fillId="0" borderId="10" xfId="0" applyNumberFormat="1" applyFont="1" applyBorder="1" applyAlignment="1">
      <alignment wrapText="1"/>
    </xf>
    <xf numFmtId="0" fontId="11" fillId="0" borderId="10" xfId="0" quotePrefix="1" applyFont="1" applyBorder="1" applyAlignment="1">
      <alignment horizontal="left" wrapText="1"/>
    </xf>
    <xf numFmtId="0" fontId="9" fillId="0" borderId="0" xfId="0" applyFont="1" applyAlignment="1">
      <alignment horizontal="justify" wrapText="1"/>
    </xf>
    <xf numFmtId="0" fontId="4" fillId="0" borderId="0" xfId="0" applyFont="1"/>
    <xf numFmtId="0" fontId="1" fillId="0" borderId="0" xfId="0" applyFont="1" applyAlignment="1">
      <alignment horizontal="left"/>
    </xf>
    <xf numFmtId="0" fontId="2" fillId="0" borderId="0" xfId="0" applyFont="1" applyAlignment="1">
      <alignment horizontal="justify" wrapText="1"/>
    </xf>
    <xf numFmtId="0" fontId="2" fillId="0" borderId="0" xfId="0" applyFont="1" applyAlignment="1">
      <alignment horizontal="left"/>
    </xf>
    <xf numFmtId="49" fontId="2" fillId="0" borderId="0" xfId="0" applyNumberFormat="1" applyFont="1"/>
    <xf numFmtId="0" fontId="2" fillId="0" borderId="0" xfId="0" applyFont="1"/>
    <xf numFmtId="0" fontId="1" fillId="0" borderId="0" xfId="0" applyFont="1" applyAlignment="1">
      <alignment horizontal="justify" wrapText="1"/>
    </xf>
    <xf numFmtId="49" fontId="1" fillId="0" borderId="0" xfId="0" applyNumberFormat="1" applyFont="1"/>
    <xf numFmtId="0" fontId="1" fillId="0" borderId="0" xfId="0" applyFont="1" applyAlignment="1">
      <alignment horizontal="justify"/>
    </xf>
    <xf numFmtId="0" fontId="4" fillId="0" borderId="10" xfId="21" applyFont="1" applyBorder="1" applyAlignment="1">
      <alignment horizontal="justify" wrapText="1"/>
    </xf>
    <xf numFmtId="0" fontId="4" fillId="0" borderId="10" xfId="0" applyFont="1" applyBorder="1" applyAlignment="1">
      <alignment vertical="center" wrapText="1"/>
    </xf>
    <xf numFmtId="0" fontId="4" fillId="0" borderId="10" xfId="0" applyFont="1" applyBorder="1" applyAlignment="1">
      <alignment horizontal="justify"/>
    </xf>
    <xf numFmtId="0" fontId="4" fillId="0" borderId="10" xfId="20" applyFont="1" applyBorder="1" applyAlignment="1" applyProtection="1">
      <alignment horizontal="justify" vertical="center" wrapText="1"/>
      <protection locked="0"/>
    </xf>
    <xf numFmtId="0" fontId="4" fillId="0" borderId="10" xfId="20" applyFont="1" applyBorder="1" applyAlignment="1">
      <alignment horizontal="justify" wrapText="1"/>
    </xf>
    <xf numFmtId="0" fontId="3" fillId="0" borderId="10" xfId="0" applyFont="1" applyBorder="1" applyAlignment="1">
      <alignment vertical="center" wrapText="1"/>
    </xf>
    <xf numFmtId="1" fontId="4" fillId="0" borderId="10" xfId="0" applyNumberFormat="1" applyFont="1" applyBorder="1" applyAlignment="1">
      <alignment horizontal="justify" vertical="center" wrapText="1"/>
    </xf>
    <xf numFmtId="1" fontId="4" fillId="0" borderId="10" xfId="0" quotePrefix="1" applyNumberFormat="1" applyFont="1" applyBorder="1" applyAlignment="1">
      <alignment horizontal="left" wrapText="1"/>
    </xf>
    <xf numFmtId="0" fontId="4" fillId="0" borderId="10" xfId="0" quotePrefix="1" applyFont="1" applyBorder="1" applyAlignment="1">
      <alignment wrapText="1"/>
    </xf>
    <xf numFmtId="0" fontId="12" fillId="0" borderId="10" xfId="0" quotePrefix="1" applyFont="1" applyBorder="1" applyAlignment="1">
      <alignment wrapText="1"/>
    </xf>
    <xf numFmtId="49" fontId="3" fillId="15" borderId="10" xfId="0" applyNumberFormat="1" applyFont="1" applyFill="1" applyBorder="1" applyAlignment="1">
      <alignment horizontal="center" wrapText="1"/>
    </xf>
    <xf numFmtId="49" fontId="4" fillId="15" borderId="10" xfId="20" quotePrefix="1" applyNumberFormat="1" applyFont="1" applyFill="1" applyBorder="1" applyAlignment="1">
      <alignment horizontal="left" wrapText="1"/>
    </xf>
    <xf numFmtId="49" fontId="4" fillId="15" borderId="10" xfId="20" applyNumberFormat="1" applyFont="1" applyFill="1" applyBorder="1" applyAlignment="1">
      <alignment horizontal="center" wrapText="1"/>
    </xf>
    <xf numFmtId="49" fontId="4" fillId="15" borderId="10" xfId="20" quotePrefix="1" applyNumberFormat="1" applyFont="1" applyFill="1" applyBorder="1" applyAlignment="1">
      <alignment horizontal="center" wrapText="1"/>
    </xf>
    <xf numFmtId="49" fontId="4" fillId="15" borderId="10" xfId="0" quotePrefix="1" applyNumberFormat="1" applyFont="1" applyFill="1" applyBorder="1" applyAlignment="1">
      <alignment horizontal="left"/>
    </xf>
    <xf numFmtId="49" fontId="4" fillId="15" borderId="10" xfId="0" applyNumberFormat="1" applyFont="1" applyFill="1" applyBorder="1" applyAlignment="1">
      <alignment horizontal="center"/>
    </xf>
    <xf numFmtId="49" fontId="4" fillId="15" borderId="10" xfId="0" quotePrefix="1" applyNumberFormat="1" applyFont="1" applyFill="1" applyBorder="1" applyAlignment="1">
      <alignment horizontal="center"/>
    </xf>
    <xf numFmtId="0" fontId="3" fillId="15" borderId="10" xfId="0" quotePrefix="1" applyFont="1" applyFill="1" applyBorder="1" applyAlignment="1">
      <alignment horizontal="left"/>
    </xf>
    <xf numFmtId="49" fontId="3" fillId="15" borderId="10" xfId="0" applyNumberFormat="1" applyFont="1" applyFill="1" applyBorder="1" applyAlignment="1">
      <alignment horizontal="center"/>
    </xf>
    <xf numFmtId="0" fontId="3" fillId="15" borderId="10" xfId="0" applyFont="1" applyFill="1" applyBorder="1" applyAlignment="1">
      <alignment horizontal="center"/>
    </xf>
    <xf numFmtId="0" fontId="4" fillId="15" borderId="10" xfId="0" quotePrefix="1" applyFont="1" applyFill="1" applyBorder="1" applyAlignment="1">
      <alignment horizontal="left"/>
    </xf>
    <xf numFmtId="1" fontId="4" fillId="15" borderId="10" xfId="20" applyNumberFormat="1" applyFont="1" applyFill="1" applyBorder="1" applyAlignment="1">
      <alignment horizontal="justify" vertical="center" wrapText="1"/>
    </xf>
    <xf numFmtId="0" fontId="3" fillId="15" borderId="10" xfId="20" applyFont="1" applyFill="1" applyBorder="1" applyAlignment="1">
      <alignment horizontal="justify" wrapText="1"/>
    </xf>
    <xf numFmtId="1" fontId="3" fillId="0" borderId="10" xfId="0" quotePrefix="1" applyNumberFormat="1" applyFont="1" applyBorder="1" applyAlignment="1">
      <alignment horizontal="left" wrapText="1"/>
    </xf>
    <xf numFmtId="49" fontId="35" fillId="0" borderId="10" xfId="0" applyNumberFormat="1" applyFont="1" applyFill="1" applyBorder="1" applyAlignment="1">
      <alignment wrapText="1" shrinkToFit="1"/>
    </xf>
    <xf numFmtId="3" fontId="4" fillId="0" borderId="10" xfId="0" applyNumberFormat="1" applyFont="1" applyFill="1" applyBorder="1" applyAlignment="1">
      <alignment horizontal="right"/>
    </xf>
    <xf numFmtId="180" fontId="4" fillId="0" borderId="10" xfId="0" applyNumberFormat="1" applyFont="1" applyFill="1" applyBorder="1" applyAlignment="1">
      <alignment horizontal="right" wrapText="1"/>
    </xf>
    <xf numFmtId="180" fontId="4" fillId="0" borderId="10" xfId="31" applyNumberFormat="1" applyFont="1" applyFill="1" applyBorder="1" applyAlignment="1">
      <alignment horizontal="right" wrapText="1"/>
    </xf>
    <xf numFmtId="0" fontId="4" fillId="16" borderId="10" xfId="0" quotePrefix="1" applyFont="1" applyFill="1" applyBorder="1" applyAlignment="1">
      <alignment horizontal="left" wrapText="1"/>
    </xf>
    <xf numFmtId="0" fontId="4" fillId="16" borderId="10" xfId="0" applyFont="1" applyFill="1" applyBorder="1" applyAlignment="1">
      <alignment horizontal="center" wrapText="1"/>
    </xf>
    <xf numFmtId="49" fontId="4" fillId="16" borderId="10" xfId="0" quotePrefix="1" applyNumberFormat="1" applyFont="1" applyFill="1" applyBorder="1" applyAlignment="1">
      <alignment horizontal="center" wrapText="1"/>
    </xf>
    <xf numFmtId="0" fontId="4" fillId="16" borderId="10" xfId="0" quotePrefix="1" applyFont="1" applyFill="1" applyBorder="1" applyAlignment="1">
      <alignment horizontal="left"/>
    </xf>
    <xf numFmtId="0" fontId="4" fillId="16" borderId="10" xfId="20" applyFont="1" applyFill="1" applyBorder="1" applyAlignment="1" applyProtection="1">
      <alignment horizontal="justify" vertical="center" wrapText="1"/>
      <protection locked="0"/>
    </xf>
    <xf numFmtId="49" fontId="4" fillId="16" borderId="10" xfId="0" quotePrefix="1" applyNumberFormat="1" applyFont="1" applyFill="1" applyBorder="1" applyAlignment="1">
      <alignment horizontal="left" wrapText="1"/>
    </xf>
    <xf numFmtId="0" fontId="3" fillId="16" borderId="10" xfId="0" applyFont="1" applyFill="1" applyBorder="1" applyAlignment="1">
      <alignment horizontal="center" wrapText="1"/>
    </xf>
    <xf numFmtId="49" fontId="3" fillId="16" borderId="10" xfId="0" applyNumberFormat="1" applyFont="1" applyFill="1" applyBorder="1" applyAlignment="1">
      <alignment horizontal="center" wrapText="1"/>
    </xf>
    <xf numFmtId="0" fontId="1" fillId="0" borderId="0" xfId="0" applyFont="1" applyFill="1" applyAlignment="1">
      <alignment horizontal="right"/>
    </xf>
    <xf numFmtId="0" fontId="19" fillId="0" borderId="0" xfId="0" applyFont="1" applyFill="1"/>
    <xf numFmtId="49" fontId="3" fillId="0" borderId="10" xfId="20" quotePrefix="1" applyNumberFormat="1" applyFont="1" applyBorder="1" applyAlignment="1">
      <alignment horizontal="center" wrapText="1"/>
    </xf>
    <xf numFmtId="49" fontId="3" fillId="0" borderId="10" xfId="0" quotePrefix="1" applyNumberFormat="1" applyFont="1" applyBorder="1" applyAlignment="1">
      <alignment horizontal="center"/>
    </xf>
    <xf numFmtId="0" fontId="3" fillId="0" borderId="11" xfId="0" applyFont="1" applyFill="1" applyBorder="1" applyAlignment="1">
      <alignment horizontal="right"/>
    </xf>
    <xf numFmtId="0" fontId="3" fillId="0" borderId="10" xfId="0" applyFont="1" applyFill="1" applyBorder="1" applyAlignment="1">
      <alignment horizontal="center"/>
    </xf>
    <xf numFmtId="3" fontId="3" fillId="0" borderId="10" xfId="0" applyNumberFormat="1" applyFont="1" applyFill="1" applyBorder="1" applyAlignment="1">
      <alignment horizontal="right"/>
    </xf>
    <xf numFmtId="3" fontId="4" fillId="0" borderId="10" xfId="0" applyNumberFormat="1" applyFont="1" applyFill="1" applyBorder="1" applyAlignment="1">
      <alignment horizontal="right" wrapText="1"/>
    </xf>
    <xf numFmtId="3" fontId="3" fillId="0" borderId="10" xfId="0" applyNumberFormat="1" applyFont="1" applyFill="1" applyBorder="1" applyAlignment="1">
      <alignment horizontal="right" wrapText="1"/>
    </xf>
    <xf numFmtId="3" fontId="3" fillId="0" borderId="10" xfId="20" applyNumberFormat="1" applyFont="1" applyFill="1" applyBorder="1" applyAlignment="1">
      <alignment horizontal="right"/>
    </xf>
    <xf numFmtId="1" fontId="4" fillId="0" borderId="10" xfId="0" applyNumberFormat="1" applyFont="1" applyFill="1" applyBorder="1" applyAlignment="1">
      <alignment horizontal="right"/>
    </xf>
    <xf numFmtId="3" fontId="4" fillId="0" borderId="10" xfId="24" applyNumberFormat="1" applyFont="1" applyFill="1" applyBorder="1" applyAlignment="1">
      <alignment horizontal="right"/>
    </xf>
    <xf numFmtId="179" fontId="3" fillId="0" borderId="10" xfId="0" applyNumberFormat="1" applyFont="1" applyFill="1" applyBorder="1" applyAlignment="1">
      <alignment horizontal="right" wrapText="1"/>
    </xf>
    <xf numFmtId="179" fontId="4" fillId="0" borderId="10" xfId="0" applyNumberFormat="1" applyFont="1" applyFill="1" applyBorder="1" applyAlignment="1">
      <alignment horizontal="right" wrapText="1"/>
    </xf>
    <xf numFmtId="3" fontId="4" fillId="0" borderId="10" xfId="20" applyNumberFormat="1" applyFont="1" applyFill="1" applyBorder="1" applyAlignment="1">
      <alignment horizontal="right"/>
    </xf>
    <xf numFmtId="3" fontId="4" fillId="0" borderId="10" xfId="0" applyNumberFormat="1" applyFont="1" applyFill="1" applyBorder="1"/>
    <xf numFmtId="3" fontId="4" fillId="0" borderId="10" xfId="20" applyNumberFormat="1" applyFont="1" applyFill="1" applyBorder="1"/>
    <xf numFmtId="172" fontId="4" fillId="0" borderId="10" xfId="31" applyNumberFormat="1" applyFont="1" applyFill="1" applyBorder="1" applyAlignment="1">
      <alignment horizontal="right" wrapText="1"/>
    </xf>
    <xf numFmtId="3" fontId="3" fillId="0" borderId="10" xfId="31" applyNumberFormat="1" applyFont="1" applyFill="1" applyBorder="1" applyAlignment="1">
      <alignment horizontal="right"/>
    </xf>
    <xf numFmtId="3" fontId="3" fillId="0" borderId="10" xfId="31" applyNumberFormat="1" applyFont="1" applyFill="1" applyBorder="1" applyAlignment="1">
      <alignment horizontal="right" wrapText="1"/>
    </xf>
    <xf numFmtId="3" fontId="13" fillId="0" borderId="10" xfId="0" applyNumberFormat="1" applyFont="1" applyFill="1" applyBorder="1" applyAlignment="1">
      <alignment horizontal="right"/>
    </xf>
    <xf numFmtId="49" fontId="4" fillId="0" borderId="10" xfId="20" quotePrefix="1" applyNumberFormat="1" applyFont="1" applyFill="1" applyBorder="1" applyAlignment="1">
      <alignment horizontal="left" wrapText="1"/>
    </xf>
    <xf numFmtId="1" fontId="4" fillId="0" borderId="10" xfId="20" applyNumberFormat="1" applyFont="1" applyBorder="1" applyAlignment="1">
      <alignment horizontal="justify" wrapText="1"/>
    </xf>
    <xf numFmtId="1" fontId="4" fillId="16" borderId="10" xfId="20" applyNumberFormat="1" applyFont="1" applyFill="1" applyBorder="1" applyAlignment="1">
      <alignment horizontal="justify" vertical="center" wrapText="1"/>
    </xf>
    <xf numFmtId="49" fontId="3" fillId="15" borderId="10" xfId="0" quotePrefix="1" applyNumberFormat="1" applyFont="1" applyFill="1" applyBorder="1" applyAlignment="1">
      <alignment horizontal="left" wrapText="1"/>
    </xf>
    <xf numFmtId="0" fontId="4" fillId="0" borderId="10" xfId="20" applyFont="1" applyFill="1" applyBorder="1" applyAlignment="1">
      <alignment horizontal="justify" vertical="center" wrapText="1"/>
    </xf>
    <xf numFmtId="0" fontId="19" fillId="17" borderId="0" xfId="0" applyFont="1" applyFill="1"/>
    <xf numFmtId="0" fontId="3" fillId="17" borderId="11" xfId="0" applyFont="1" applyFill="1" applyBorder="1" applyAlignment="1">
      <alignment horizontal="right"/>
    </xf>
    <xf numFmtId="0" fontId="3" fillId="17" borderId="10" xfId="0" applyFont="1" applyFill="1" applyBorder="1" applyAlignment="1">
      <alignment horizontal="center"/>
    </xf>
    <xf numFmtId="3" fontId="3" fillId="17" borderId="10" xfId="0" applyNumberFormat="1" applyFont="1" applyFill="1" applyBorder="1" applyAlignment="1">
      <alignment horizontal="right"/>
    </xf>
    <xf numFmtId="3" fontId="4" fillId="17" borderId="10" xfId="0" applyNumberFormat="1" applyFont="1" applyFill="1" applyBorder="1" applyAlignment="1">
      <alignment horizontal="right"/>
    </xf>
    <xf numFmtId="3" fontId="4" fillId="17" borderId="10" xfId="0" applyNumberFormat="1" applyFont="1" applyFill="1" applyBorder="1" applyAlignment="1">
      <alignment horizontal="right" wrapText="1"/>
    </xf>
    <xf numFmtId="3" fontId="3" fillId="17" borderId="10" xfId="0" applyNumberFormat="1" applyFont="1" applyFill="1" applyBorder="1" applyAlignment="1">
      <alignment horizontal="right" wrapText="1"/>
    </xf>
    <xf numFmtId="3" fontId="3" fillId="17" borderId="10" xfId="20" applyNumberFormat="1" applyFont="1" applyFill="1" applyBorder="1" applyAlignment="1">
      <alignment horizontal="right"/>
    </xf>
    <xf numFmtId="1" fontId="4" fillId="17" borderId="10" xfId="0" applyNumberFormat="1" applyFont="1" applyFill="1" applyBorder="1" applyAlignment="1">
      <alignment horizontal="right"/>
    </xf>
    <xf numFmtId="3" fontId="4" fillId="17" borderId="10" xfId="24" applyNumberFormat="1" applyFont="1" applyFill="1" applyBorder="1" applyAlignment="1">
      <alignment horizontal="right"/>
    </xf>
    <xf numFmtId="179" fontId="3" fillId="17" borderId="10" xfId="0" applyNumberFormat="1" applyFont="1" applyFill="1" applyBorder="1" applyAlignment="1">
      <alignment horizontal="right" wrapText="1"/>
    </xf>
    <xf numFmtId="179" fontId="4" fillId="17" borderId="10" xfId="0" applyNumberFormat="1" applyFont="1" applyFill="1" applyBorder="1" applyAlignment="1">
      <alignment horizontal="right" wrapText="1"/>
    </xf>
    <xf numFmtId="3" fontId="4" fillId="17" borderId="10" xfId="20" applyNumberFormat="1" applyFont="1" applyFill="1" applyBorder="1" applyAlignment="1">
      <alignment horizontal="right"/>
    </xf>
    <xf numFmtId="180" fontId="4" fillId="17" borderId="10" xfId="31" applyNumberFormat="1" applyFont="1" applyFill="1" applyBorder="1" applyAlignment="1">
      <alignment horizontal="right" wrapText="1"/>
    </xf>
    <xf numFmtId="180" fontId="4" fillId="17" borderId="10" xfId="0" applyNumberFormat="1" applyFont="1" applyFill="1" applyBorder="1" applyAlignment="1">
      <alignment horizontal="right" wrapText="1"/>
    </xf>
    <xf numFmtId="3" fontId="4" fillId="17" borderId="10" xfId="0" applyNumberFormat="1" applyFont="1" applyFill="1" applyBorder="1"/>
    <xf numFmtId="3" fontId="4" fillId="17" borderId="10" xfId="20" applyNumberFormat="1" applyFont="1" applyFill="1" applyBorder="1"/>
    <xf numFmtId="172" fontId="4" fillId="17" borderId="10" xfId="31" applyNumberFormat="1" applyFont="1" applyFill="1" applyBorder="1" applyAlignment="1">
      <alignment horizontal="right" wrapText="1"/>
    </xf>
    <xf numFmtId="3" fontId="3" fillId="17" borderId="10" xfId="31" applyNumberFormat="1" applyFont="1" applyFill="1" applyBorder="1" applyAlignment="1">
      <alignment horizontal="right"/>
    </xf>
    <xf numFmtId="3" fontId="3" fillId="17" borderId="10" xfId="31" applyNumberFormat="1" applyFont="1" applyFill="1" applyBorder="1" applyAlignment="1">
      <alignment horizontal="right" wrapText="1"/>
    </xf>
    <xf numFmtId="3" fontId="13" fillId="17" borderId="10" xfId="0" applyNumberFormat="1" applyFont="1" applyFill="1" applyBorder="1" applyAlignment="1">
      <alignment horizontal="right"/>
    </xf>
    <xf numFmtId="0" fontId="1" fillId="17" borderId="0" xfId="0" applyFont="1" applyFill="1" applyAlignment="1">
      <alignment horizontal="right"/>
    </xf>
    <xf numFmtId="1" fontId="3" fillId="0" borderId="10" xfId="20" applyNumberFormat="1" applyFont="1" applyBorder="1" applyAlignment="1">
      <alignment horizontal="justify" vertical="center" wrapText="1"/>
    </xf>
    <xf numFmtId="0" fontId="36" fillId="0" borderId="10" xfId="0" applyFont="1" applyBorder="1" applyAlignment="1">
      <alignment horizontal="justify" vertical="center"/>
    </xf>
    <xf numFmtId="0" fontId="4" fillId="0" borderId="10" xfId="24" applyFont="1" applyBorder="1" applyAlignment="1">
      <alignment horizontal="justify" vertical="top" wrapText="1"/>
    </xf>
    <xf numFmtId="0" fontId="4" fillId="0" borderId="10" xfId="0" applyFont="1" applyBorder="1" applyAlignment="1">
      <alignment horizontal="justify" vertical="center"/>
    </xf>
    <xf numFmtId="0" fontId="4" fillId="0" borderId="10" xfId="24" applyFont="1" applyBorder="1" applyAlignment="1">
      <alignment horizontal="justify" vertical="center" wrapText="1"/>
    </xf>
    <xf numFmtId="0" fontId="4" fillId="16" borderId="10" xfId="0" applyFont="1" applyFill="1" applyBorder="1" applyAlignment="1">
      <alignment horizontal="justify" wrapText="1"/>
    </xf>
    <xf numFmtId="0" fontId="4" fillId="16" borderId="10" xfId="0" applyFont="1" applyFill="1" applyBorder="1" applyAlignment="1">
      <alignment horizontal="justify" vertical="center" wrapText="1"/>
    </xf>
    <xf numFmtId="49" fontId="4" fillId="0" borderId="10" xfId="0" applyNumberFormat="1" applyFont="1" applyBorder="1" applyAlignment="1">
      <alignment horizontal="justify" vertical="center" wrapText="1"/>
    </xf>
    <xf numFmtId="0" fontId="4" fillId="0" borderId="10" xfId="21" applyFont="1" applyBorder="1" applyAlignment="1">
      <alignment horizontal="justify" vertical="center" wrapText="1"/>
    </xf>
    <xf numFmtId="0" fontId="3" fillId="0" borderId="10" xfId="21" applyFont="1" applyBorder="1" applyAlignment="1">
      <alignment horizontal="justify" vertical="center" wrapText="1"/>
    </xf>
    <xf numFmtId="49" fontId="4" fillId="15" borderId="10" xfId="0" applyNumberFormat="1" applyFont="1" applyFill="1" applyBorder="1" applyAlignment="1">
      <alignment horizontal="justify" vertical="center" wrapText="1"/>
    </xf>
    <xf numFmtId="0" fontId="4" fillId="15" borderId="10" xfId="20" applyFont="1" applyFill="1" applyBorder="1" applyAlignment="1">
      <alignment horizontal="justify" wrapText="1"/>
    </xf>
    <xf numFmtId="0" fontId="3" fillId="15" borderId="10" xfId="0" applyFont="1" applyFill="1" applyBorder="1" applyAlignment="1">
      <alignment horizontal="justify" vertical="center" wrapText="1"/>
    </xf>
    <xf numFmtId="0" fontId="4" fillId="15" borderId="10" xfId="0" applyFont="1" applyFill="1" applyBorder="1" applyAlignment="1">
      <alignment horizontal="justify" vertical="center" wrapText="1"/>
    </xf>
    <xf numFmtId="0" fontId="4" fillId="0" borderId="10" xfId="22" applyFont="1" applyBorder="1" applyAlignment="1">
      <alignment horizontal="justify" vertical="center" wrapText="1"/>
    </xf>
    <xf numFmtId="0" fontId="13" fillId="0" borderId="10" xfId="0" applyFont="1" applyBorder="1" applyAlignment="1">
      <alignment horizontal="justify" vertical="center" wrapText="1"/>
    </xf>
    <xf numFmtId="0" fontId="3" fillId="0" borderId="12" xfId="0" applyFont="1" applyBorder="1" applyAlignment="1">
      <alignment horizontal="justify"/>
    </xf>
    <xf numFmtId="177" fontId="4" fillId="0" borderId="10" xfId="0" quotePrefix="1" applyNumberFormat="1" applyFont="1" applyBorder="1" applyAlignment="1">
      <alignment horizontal="center"/>
    </xf>
    <xf numFmtId="0" fontId="4" fillId="0" borderId="12" xfId="0" applyFont="1" applyBorder="1" applyAlignment="1">
      <alignment horizontal="justify" wrapText="1"/>
    </xf>
    <xf numFmtId="0" fontId="3" fillId="0" borderId="11" xfId="0" applyFont="1" applyFill="1" applyBorder="1" applyAlignment="1">
      <alignment horizontal="center"/>
    </xf>
    <xf numFmtId="0" fontId="7" fillId="0" borderId="0" xfId="0" applyFont="1" applyFill="1" applyAlignment="1">
      <alignment horizontal="center"/>
    </xf>
    <xf numFmtId="175" fontId="7" fillId="0" borderId="0" xfId="10" applyFont="1" applyFill="1" applyAlignment="1">
      <alignment horizontal="center" wrapText="1"/>
    </xf>
    <xf numFmtId="0" fontId="3" fillId="0" borderId="10"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6" fillId="0" borderId="0" xfId="0" applyFont="1" applyAlignment="1">
      <alignment horizontal="center" vertical="center" wrapText="1"/>
    </xf>
    <xf numFmtId="0" fontId="3" fillId="0" borderId="10" xfId="0" applyFont="1" applyBorder="1" applyAlignment="1">
      <alignment horizontal="center" vertical="center" wrapText="1"/>
    </xf>
    <xf numFmtId="0" fontId="34" fillId="17" borderId="10" xfId="0" applyFont="1" applyFill="1" applyBorder="1" applyAlignment="1">
      <alignment horizontal="center" vertical="center" wrapText="1"/>
    </xf>
    <xf numFmtId="49" fontId="3" fillId="0" borderId="10" xfId="0" applyNumberFormat="1" applyFont="1" applyBorder="1" applyAlignment="1">
      <alignment horizontal="center" vertical="center" wrapText="1"/>
    </xf>
    <xf numFmtId="175" fontId="7" fillId="0" borderId="0" xfId="10" applyFont="1" applyAlignment="1">
      <alignment horizontal="center" wrapText="1"/>
    </xf>
  </cellXfs>
  <cellStyles count="33">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Денежный" xfId="10" builtinId="4"/>
    <cellStyle name="Денежный 2" xfId="11"/>
    <cellStyle name="Заголовок 1" xfId="12" builtinId="16" customBuiltin="1"/>
    <cellStyle name="Заголовок 2" xfId="13" builtinId="17" customBuiltin="1"/>
    <cellStyle name="Заголовок 3" xfId="14" builtinId="18" customBuiltin="1"/>
    <cellStyle name="Заголовок 4" xfId="15" builtinId="19" customBuiltin="1"/>
    <cellStyle name="Итог" xfId="16" builtinId="25" customBuiltin="1"/>
    <cellStyle name="Контрольная ячейка" xfId="17" builtinId="23" customBuiltin="1"/>
    <cellStyle name="Название" xfId="18" builtinId="15" customBuiltin="1"/>
    <cellStyle name="Нейтральный" xfId="19" builtinId="28" customBuiltin="1"/>
    <cellStyle name="Обычный" xfId="0" builtinId="0"/>
    <cellStyle name="Обычный 2" xfId="20"/>
    <cellStyle name="Обычный 3" xfId="21"/>
    <cellStyle name="Обычный_Лист1" xfId="22"/>
    <cellStyle name="Обычный_Приложение №9 в" xfId="23"/>
    <cellStyle name="Обычный_Смета 2008- Суд" xfId="24"/>
    <cellStyle name="Открывавшаяся гиперссыл" xfId="25"/>
    <cellStyle name="Плохой" xfId="26" builtinId="27" customBuiltin="1"/>
    <cellStyle name="Пояснение" xfId="27" builtinId="53" customBuiltin="1"/>
    <cellStyle name="Примечание" xfId="28" builtinId="10" customBuiltin="1"/>
    <cellStyle name="Связанная ячейка" xfId="29" builtinId="24" customBuiltin="1"/>
    <cellStyle name="Текст предупреждения" xfId="30" builtinId="11" customBuiltin="1"/>
    <cellStyle name="Финансовый" xfId="31" builtinId="3"/>
    <cellStyle name="Хороший" xfId="3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11"/>
  <sheetViews>
    <sheetView tabSelected="1" topLeftCell="A856" zoomScaleNormal="100" workbookViewId="0">
      <selection activeCell="A862" sqref="A862"/>
    </sheetView>
  </sheetViews>
  <sheetFormatPr defaultColWidth="9" defaultRowHeight="12.75" x14ac:dyDescent="0.2"/>
  <cols>
    <col min="1" max="1" width="80.28515625" style="97" customWidth="1"/>
    <col min="2" max="2" width="15.28515625" style="90" customWidth="1"/>
    <col min="3" max="3" width="6.5703125" style="96" customWidth="1"/>
    <col min="4" max="4" width="6.140625" style="96" customWidth="1"/>
    <col min="5" max="5" width="7.5703125" customWidth="1"/>
    <col min="6" max="7" width="13.42578125" style="134" hidden="1" customWidth="1"/>
    <col min="8" max="8" width="13.42578125" style="134" customWidth="1"/>
    <col min="9" max="9" width="13.42578125" style="134" hidden="1" customWidth="1"/>
    <col min="10" max="10" width="13.42578125" style="181" hidden="1" customWidth="1"/>
    <col min="11" max="11" width="13.42578125" style="134" customWidth="1"/>
    <col min="12" max="12" width="13.42578125" style="134" hidden="1" customWidth="1"/>
    <col min="13" max="13" width="13.7109375" style="135" hidden="1" customWidth="1"/>
    <col min="14" max="14" width="14.7109375" style="135" customWidth="1"/>
    <col min="15" max="15" width="15.7109375" customWidth="1"/>
  </cols>
  <sheetData>
    <row r="1" spans="1:14" ht="20.25" customHeight="1" x14ac:dyDescent="0.3">
      <c r="A1" s="77"/>
      <c r="E1" s="202" t="s">
        <v>1834</v>
      </c>
      <c r="F1" s="202"/>
      <c r="G1" s="202"/>
      <c r="H1" s="202"/>
      <c r="I1" s="202"/>
      <c r="J1" s="202"/>
      <c r="K1" s="202"/>
      <c r="L1" s="202"/>
      <c r="M1" s="202"/>
      <c r="N1" s="202"/>
    </row>
    <row r="2" spans="1:14" ht="18" customHeight="1" x14ac:dyDescent="0.3">
      <c r="A2" s="77"/>
      <c r="E2" s="202" t="s">
        <v>0</v>
      </c>
      <c r="F2" s="202"/>
      <c r="G2" s="202"/>
      <c r="H2" s="202"/>
      <c r="I2" s="202"/>
      <c r="J2" s="202"/>
      <c r="K2" s="202"/>
      <c r="L2" s="202"/>
      <c r="M2" s="202"/>
      <c r="N2" s="202"/>
    </row>
    <row r="3" spans="1:14" ht="37.5" customHeight="1" x14ac:dyDescent="0.3">
      <c r="A3" s="77"/>
      <c r="E3" s="203" t="s">
        <v>1787</v>
      </c>
      <c r="F3" s="203"/>
      <c r="G3" s="203"/>
      <c r="H3" s="203"/>
      <c r="I3" s="203"/>
      <c r="J3" s="203"/>
      <c r="K3" s="203"/>
      <c r="L3" s="203"/>
      <c r="M3" s="203"/>
      <c r="N3" s="203"/>
    </row>
    <row r="4" spans="1:14" ht="9.75" customHeight="1" x14ac:dyDescent="0.3">
      <c r="A4" s="77"/>
      <c r="B4" s="210"/>
      <c r="C4" s="210"/>
      <c r="D4" s="210"/>
      <c r="E4" s="210"/>
      <c r="F4" s="135"/>
      <c r="G4" s="135"/>
      <c r="H4" s="135"/>
      <c r="I4" s="135"/>
      <c r="J4" s="160"/>
      <c r="K4" s="135"/>
      <c r="L4" s="135"/>
    </row>
    <row r="5" spans="1:14" ht="19.5" customHeight="1" x14ac:dyDescent="0.2">
      <c r="A5" s="206" t="s">
        <v>1926</v>
      </c>
      <c r="B5" s="206"/>
      <c r="C5" s="206"/>
      <c r="D5" s="206"/>
      <c r="E5" s="206"/>
      <c r="F5" s="206"/>
      <c r="G5" s="206"/>
      <c r="H5" s="206"/>
      <c r="I5" s="206"/>
      <c r="J5" s="206"/>
      <c r="K5" s="206"/>
      <c r="L5" s="206"/>
      <c r="M5" s="206"/>
      <c r="N5" s="206"/>
    </row>
    <row r="6" spans="1:14" ht="45" customHeight="1" x14ac:dyDescent="0.2">
      <c r="A6" s="206"/>
      <c r="B6" s="206"/>
      <c r="C6" s="206"/>
      <c r="D6" s="206"/>
      <c r="E6" s="206"/>
      <c r="F6" s="206"/>
      <c r="G6" s="206"/>
      <c r="H6" s="206"/>
      <c r="I6" s="206"/>
      <c r="J6" s="206"/>
      <c r="K6" s="206"/>
      <c r="L6" s="206"/>
      <c r="M6" s="206"/>
      <c r="N6" s="206"/>
    </row>
    <row r="7" spans="1:14" ht="18.75" customHeight="1" x14ac:dyDescent="0.25">
      <c r="A7" s="78"/>
      <c r="B7" s="79"/>
      <c r="C7" s="80"/>
      <c r="D7" s="80"/>
      <c r="F7" s="138"/>
      <c r="G7" s="138"/>
      <c r="H7" s="138"/>
      <c r="I7" s="138"/>
      <c r="J7" s="161"/>
      <c r="K7" s="201" t="s">
        <v>1</v>
      </c>
      <c r="L7" s="201"/>
      <c r="M7" s="201"/>
      <c r="N7" s="201"/>
    </row>
    <row r="8" spans="1:14" ht="21" customHeight="1" x14ac:dyDescent="0.2">
      <c r="A8" s="207" t="s">
        <v>2</v>
      </c>
      <c r="B8" s="207" t="s">
        <v>3</v>
      </c>
      <c r="C8" s="207" t="s">
        <v>4</v>
      </c>
      <c r="D8" s="209" t="s">
        <v>5</v>
      </c>
      <c r="E8" s="209" t="s">
        <v>6</v>
      </c>
      <c r="F8" s="205" t="s">
        <v>1842</v>
      </c>
      <c r="G8" s="205" t="s">
        <v>1840</v>
      </c>
      <c r="H8" s="204" t="s">
        <v>1841</v>
      </c>
      <c r="I8" s="204">
        <v>2019</v>
      </c>
      <c r="J8" s="208" t="s">
        <v>1840</v>
      </c>
      <c r="K8" s="204" t="s">
        <v>1843</v>
      </c>
      <c r="L8" s="204">
        <v>2020</v>
      </c>
      <c r="M8" s="205" t="s">
        <v>1840</v>
      </c>
      <c r="N8" s="204" t="s">
        <v>1844</v>
      </c>
    </row>
    <row r="9" spans="1:14" ht="21" customHeight="1" x14ac:dyDescent="0.2">
      <c r="A9" s="207"/>
      <c r="B9" s="207"/>
      <c r="C9" s="207"/>
      <c r="D9" s="209"/>
      <c r="E9" s="209"/>
      <c r="F9" s="205"/>
      <c r="G9" s="205"/>
      <c r="H9" s="204"/>
      <c r="I9" s="204"/>
      <c r="J9" s="208"/>
      <c r="K9" s="204"/>
      <c r="L9" s="204"/>
      <c r="M9" s="205"/>
      <c r="N9" s="204"/>
    </row>
    <row r="10" spans="1:14" s="1" customFormat="1" ht="15.75" x14ac:dyDescent="0.25">
      <c r="A10" s="81">
        <v>1</v>
      </c>
      <c r="B10" s="8">
        <v>2</v>
      </c>
      <c r="C10" s="9">
        <v>3</v>
      </c>
      <c r="D10" s="9">
        <v>4</v>
      </c>
      <c r="E10" s="8">
        <v>5</v>
      </c>
      <c r="F10" s="139">
        <v>6</v>
      </c>
      <c r="G10" s="139"/>
      <c r="H10" s="139">
        <v>6</v>
      </c>
      <c r="I10" s="139">
        <v>7</v>
      </c>
      <c r="J10" s="162"/>
      <c r="K10" s="139">
        <v>7</v>
      </c>
      <c r="L10" s="139">
        <v>8</v>
      </c>
      <c r="M10" s="139"/>
      <c r="N10" s="139">
        <v>8</v>
      </c>
    </row>
    <row r="11" spans="1:14" s="1" customFormat="1" ht="51" customHeight="1" x14ac:dyDescent="0.25">
      <c r="A11" s="25" t="s">
        <v>7</v>
      </c>
      <c r="B11" s="41">
        <v>1</v>
      </c>
      <c r="C11" s="9"/>
      <c r="D11" s="9"/>
      <c r="E11" s="8"/>
      <c r="F11" s="140">
        <f t="shared" ref="F11:N11" si="0">F12+F81+F60+F30+F68+F23+F89</f>
        <v>637453</v>
      </c>
      <c r="G11" s="140">
        <f t="shared" si="0"/>
        <v>6947</v>
      </c>
      <c r="H11" s="140">
        <f t="shared" si="0"/>
        <v>644400</v>
      </c>
      <c r="I11" s="140">
        <f t="shared" si="0"/>
        <v>629700</v>
      </c>
      <c r="J11" s="163">
        <f t="shared" si="0"/>
        <v>-10111</v>
      </c>
      <c r="K11" s="140">
        <f t="shared" si="0"/>
        <v>619589</v>
      </c>
      <c r="L11" s="140">
        <f t="shared" si="0"/>
        <v>634804</v>
      </c>
      <c r="M11" s="140">
        <f t="shared" si="0"/>
        <v>-10235</v>
      </c>
      <c r="N11" s="140">
        <f t="shared" si="0"/>
        <v>624569</v>
      </c>
    </row>
    <row r="12" spans="1:14" s="1" customFormat="1" ht="39" customHeight="1" x14ac:dyDescent="0.25">
      <c r="A12" s="25" t="s">
        <v>8</v>
      </c>
      <c r="B12" s="38" t="s">
        <v>9</v>
      </c>
      <c r="C12" s="9"/>
      <c r="D12" s="9"/>
      <c r="E12" s="8"/>
      <c r="F12" s="140">
        <f t="shared" ref="F12:N12" si="1">F13+F16</f>
        <v>2464</v>
      </c>
      <c r="G12" s="140">
        <f t="shared" si="1"/>
        <v>0</v>
      </c>
      <c r="H12" s="140">
        <f t="shared" si="1"/>
        <v>2464</v>
      </c>
      <c r="I12" s="140">
        <f t="shared" si="1"/>
        <v>2464</v>
      </c>
      <c r="J12" s="163">
        <f t="shared" si="1"/>
        <v>0</v>
      </c>
      <c r="K12" s="140">
        <f t="shared" si="1"/>
        <v>2464</v>
      </c>
      <c r="L12" s="140">
        <f t="shared" si="1"/>
        <v>2464</v>
      </c>
      <c r="M12" s="140">
        <f t="shared" si="1"/>
        <v>0</v>
      </c>
      <c r="N12" s="140">
        <f t="shared" si="1"/>
        <v>2464</v>
      </c>
    </row>
    <row r="13" spans="1:14" s="1" customFormat="1" ht="39" customHeight="1" x14ac:dyDescent="0.25">
      <c r="A13" s="23" t="s">
        <v>10</v>
      </c>
      <c r="B13" s="43" t="s">
        <v>11</v>
      </c>
      <c r="C13" s="12"/>
      <c r="D13" s="12"/>
      <c r="E13" s="12"/>
      <c r="F13" s="123">
        <f t="shared" ref="F13:N13" si="2">F14+F15</f>
        <v>164</v>
      </c>
      <c r="G13" s="123">
        <f t="shared" si="2"/>
        <v>0</v>
      </c>
      <c r="H13" s="123">
        <f t="shared" si="2"/>
        <v>164</v>
      </c>
      <c r="I13" s="123">
        <f t="shared" si="2"/>
        <v>164</v>
      </c>
      <c r="J13" s="164">
        <f t="shared" si="2"/>
        <v>0</v>
      </c>
      <c r="K13" s="123">
        <f t="shared" si="2"/>
        <v>164</v>
      </c>
      <c r="L13" s="123">
        <f t="shared" si="2"/>
        <v>164</v>
      </c>
      <c r="M13" s="123">
        <f t="shared" si="2"/>
        <v>0</v>
      </c>
      <c r="N13" s="123">
        <f t="shared" si="2"/>
        <v>164</v>
      </c>
    </row>
    <row r="14" spans="1:14" s="1" customFormat="1" ht="57" customHeight="1" x14ac:dyDescent="0.25">
      <c r="A14" s="23" t="s">
        <v>1970</v>
      </c>
      <c r="B14" s="43" t="s">
        <v>12</v>
      </c>
      <c r="C14" s="12">
        <v>200</v>
      </c>
      <c r="D14" s="13" t="s">
        <v>13</v>
      </c>
      <c r="E14" s="13" t="s">
        <v>14</v>
      </c>
      <c r="F14" s="123">
        <v>100</v>
      </c>
      <c r="G14" s="123"/>
      <c r="H14" s="123">
        <f>F14+G14</f>
        <v>100</v>
      </c>
      <c r="I14" s="123">
        <v>100</v>
      </c>
      <c r="J14" s="164"/>
      <c r="K14" s="123">
        <f>I14+J14</f>
        <v>100</v>
      </c>
      <c r="L14" s="123">
        <v>100</v>
      </c>
      <c r="M14" s="123"/>
      <c r="N14" s="123">
        <f>L14+M14</f>
        <v>100</v>
      </c>
    </row>
    <row r="15" spans="1:14" s="1" customFormat="1" ht="61.5" customHeight="1" x14ac:dyDescent="0.25">
      <c r="A15" s="23" t="s">
        <v>15</v>
      </c>
      <c r="B15" s="43" t="s">
        <v>12</v>
      </c>
      <c r="C15" s="13" t="s">
        <v>16</v>
      </c>
      <c r="D15" s="13" t="s">
        <v>13</v>
      </c>
      <c r="E15" s="13" t="s">
        <v>14</v>
      </c>
      <c r="F15" s="123">
        <v>64</v>
      </c>
      <c r="G15" s="123"/>
      <c r="H15" s="123">
        <f>F15+G15</f>
        <v>64</v>
      </c>
      <c r="I15" s="123">
        <v>64</v>
      </c>
      <c r="J15" s="164"/>
      <c r="K15" s="123">
        <f>I15+J15</f>
        <v>64</v>
      </c>
      <c r="L15" s="123">
        <v>64</v>
      </c>
      <c r="M15" s="123"/>
      <c r="N15" s="123">
        <f>L15+M15</f>
        <v>64</v>
      </c>
    </row>
    <row r="16" spans="1:14" s="1" customFormat="1" ht="39" customHeight="1" x14ac:dyDescent="0.25">
      <c r="A16" s="23" t="s">
        <v>17</v>
      </c>
      <c r="B16" s="43" t="s">
        <v>18</v>
      </c>
      <c r="C16" s="12"/>
      <c r="D16" s="12"/>
      <c r="E16" s="12"/>
      <c r="F16" s="123">
        <f t="shared" ref="F16:N16" si="3">F17+F18+F19</f>
        <v>2300</v>
      </c>
      <c r="G16" s="123">
        <f t="shared" si="3"/>
        <v>0</v>
      </c>
      <c r="H16" s="123">
        <f t="shared" si="3"/>
        <v>2300</v>
      </c>
      <c r="I16" s="123">
        <f t="shared" si="3"/>
        <v>2300</v>
      </c>
      <c r="J16" s="164">
        <f t="shared" si="3"/>
        <v>0</v>
      </c>
      <c r="K16" s="123">
        <f t="shared" si="3"/>
        <v>2300</v>
      </c>
      <c r="L16" s="123">
        <f t="shared" si="3"/>
        <v>2300</v>
      </c>
      <c r="M16" s="123">
        <f t="shared" si="3"/>
        <v>0</v>
      </c>
      <c r="N16" s="123">
        <f t="shared" si="3"/>
        <v>2300</v>
      </c>
    </row>
    <row r="17" spans="1:14" s="1" customFormat="1" ht="55.5" customHeight="1" x14ac:dyDescent="0.25">
      <c r="A17" s="23" t="s">
        <v>19</v>
      </c>
      <c r="B17" s="43" t="s">
        <v>20</v>
      </c>
      <c r="C17" s="12">
        <v>600</v>
      </c>
      <c r="D17" s="13" t="s">
        <v>14</v>
      </c>
      <c r="E17" s="13" t="s">
        <v>21</v>
      </c>
      <c r="F17" s="123">
        <v>1885</v>
      </c>
      <c r="G17" s="123"/>
      <c r="H17" s="123">
        <f>F17+G17</f>
        <v>1885</v>
      </c>
      <c r="I17" s="123">
        <v>1885</v>
      </c>
      <c r="J17" s="164"/>
      <c r="K17" s="123">
        <f>I17+J17</f>
        <v>1885</v>
      </c>
      <c r="L17" s="123">
        <v>1885</v>
      </c>
      <c r="M17" s="123"/>
      <c r="N17" s="123">
        <f>L17+M17</f>
        <v>1885</v>
      </c>
    </row>
    <row r="18" spans="1:14" s="1" customFormat="1" ht="47.25" x14ac:dyDescent="0.25">
      <c r="A18" s="23" t="s">
        <v>19</v>
      </c>
      <c r="B18" s="43" t="s">
        <v>20</v>
      </c>
      <c r="C18" s="12">
        <v>600</v>
      </c>
      <c r="D18" s="13" t="s">
        <v>14</v>
      </c>
      <c r="E18" s="13" t="s">
        <v>14</v>
      </c>
      <c r="F18" s="123">
        <v>355</v>
      </c>
      <c r="G18" s="123"/>
      <c r="H18" s="123">
        <f>F18+G18</f>
        <v>355</v>
      </c>
      <c r="I18" s="123">
        <v>355</v>
      </c>
      <c r="J18" s="164"/>
      <c r="K18" s="123">
        <f>I18+J18</f>
        <v>355</v>
      </c>
      <c r="L18" s="123">
        <v>355</v>
      </c>
      <c r="M18" s="123"/>
      <c r="N18" s="123">
        <f>L18+M18</f>
        <v>355</v>
      </c>
    </row>
    <row r="19" spans="1:14" s="1" customFormat="1" ht="72" customHeight="1" x14ac:dyDescent="0.25">
      <c r="A19" s="23" t="s">
        <v>22</v>
      </c>
      <c r="B19" s="43" t="s">
        <v>23</v>
      </c>
      <c r="C19" s="13" t="s">
        <v>16</v>
      </c>
      <c r="D19" s="13" t="s">
        <v>14</v>
      </c>
      <c r="E19" s="13" t="s">
        <v>21</v>
      </c>
      <c r="F19" s="123">
        <v>60</v>
      </c>
      <c r="G19" s="123"/>
      <c r="H19" s="123">
        <f>F19+G19</f>
        <v>60</v>
      </c>
      <c r="I19" s="123">
        <v>60</v>
      </c>
      <c r="J19" s="164"/>
      <c r="K19" s="123">
        <f>I19+J19</f>
        <v>60</v>
      </c>
      <c r="L19" s="123">
        <v>60</v>
      </c>
      <c r="M19" s="123"/>
      <c r="N19" s="123">
        <f>L19+M19</f>
        <v>60</v>
      </c>
    </row>
    <row r="20" spans="1:14" s="1" customFormat="1" ht="15.75" hidden="1" x14ac:dyDescent="0.25">
      <c r="A20" s="23"/>
      <c r="B20" s="42"/>
      <c r="C20" s="12"/>
      <c r="D20" s="12"/>
      <c r="E20" s="12"/>
      <c r="F20" s="123"/>
      <c r="G20" s="123"/>
      <c r="H20" s="123"/>
      <c r="I20" s="123"/>
      <c r="J20" s="164"/>
      <c r="K20" s="123"/>
      <c r="L20" s="123"/>
      <c r="M20" s="123"/>
      <c r="N20" s="123"/>
    </row>
    <row r="21" spans="1:14" s="1" customFormat="1" ht="15.75" hidden="1" x14ac:dyDescent="0.25">
      <c r="A21" s="27"/>
      <c r="B21" s="47"/>
      <c r="C21" s="14"/>
      <c r="D21" s="14"/>
      <c r="E21" s="14"/>
      <c r="F21" s="123"/>
      <c r="G21" s="123"/>
      <c r="H21" s="123"/>
      <c r="I21" s="123"/>
      <c r="J21" s="164"/>
      <c r="K21" s="123"/>
      <c r="L21" s="123"/>
      <c r="M21" s="123"/>
      <c r="N21" s="123"/>
    </row>
    <row r="22" spans="1:14" s="1" customFormat="1" ht="15.75" hidden="1" x14ac:dyDescent="0.25">
      <c r="A22" s="27"/>
      <c r="B22" s="47"/>
      <c r="C22" s="14"/>
      <c r="D22" s="14"/>
      <c r="E22" s="14"/>
      <c r="F22" s="123"/>
      <c r="G22" s="123"/>
      <c r="H22" s="123"/>
      <c r="I22" s="123"/>
      <c r="J22" s="164"/>
      <c r="K22" s="123"/>
      <c r="L22" s="123"/>
      <c r="M22" s="123"/>
      <c r="N22" s="123"/>
    </row>
    <row r="23" spans="1:14" s="1" customFormat="1" ht="27.75" hidden="1" customHeight="1" x14ac:dyDescent="0.25">
      <c r="A23" s="182" t="s">
        <v>24</v>
      </c>
      <c r="B23" s="31" t="s">
        <v>25</v>
      </c>
      <c r="C23" s="14"/>
      <c r="D23" s="14"/>
      <c r="E23" s="14"/>
      <c r="F23" s="140">
        <f t="shared" ref="F23:N24" si="4">F24</f>
        <v>0</v>
      </c>
      <c r="G23" s="140">
        <f t="shared" si="4"/>
        <v>0</v>
      </c>
      <c r="H23" s="140">
        <f t="shared" si="4"/>
        <v>0</v>
      </c>
      <c r="I23" s="140">
        <f t="shared" si="4"/>
        <v>0</v>
      </c>
      <c r="J23" s="163">
        <f t="shared" si="4"/>
        <v>0</v>
      </c>
      <c r="K23" s="140">
        <f t="shared" si="4"/>
        <v>0</v>
      </c>
      <c r="L23" s="140">
        <f t="shared" si="4"/>
        <v>0</v>
      </c>
      <c r="M23" s="140">
        <f t="shared" si="4"/>
        <v>0</v>
      </c>
      <c r="N23" s="140">
        <f t="shared" si="4"/>
        <v>0</v>
      </c>
    </row>
    <row r="24" spans="1:14" s="1" customFormat="1" ht="31.5" hidden="1" customHeight="1" x14ac:dyDescent="0.25">
      <c r="A24" s="44" t="s">
        <v>26</v>
      </c>
      <c r="B24" s="66" t="s">
        <v>27</v>
      </c>
      <c r="C24" s="42"/>
      <c r="D24" s="56"/>
      <c r="E24" s="42"/>
      <c r="F24" s="141">
        <f t="shared" si="4"/>
        <v>0</v>
      </c>
      <c r="G24" s="141">
        <f t="shared" si="4"/>
        <v>0</v>
      </c>
      <c r="H24" s="141">
        <f t="shared" si="4"/>
        <v>0</v>
      </c>
      <c r="I24" s="141">
        <f t="shared" si="4"/>
        <v>0</v>
      </c>
      <c r="J24" s="165">
        <f t="shared" si="4"/>
        <v>0</v>
      </c>
      <c r="K24" s="141">
        <f t="shared" si="4"/>
        <v>0</v>
      </c>
      <c r="L24" s="141">
        <f t="shared" si="4"/>
        <v>0</v>
      </c>
      <c r="M24" s="141">
        <f t="shared" si="4"/>
        <v>0</v>
      </c>
      <c r="N24" s="141">
        <f t="shared" si="4"/>
        <v>0</v>
      </c>
    </row>
    <row r="25" spans="1:14" s="1" customFormat="1" ht="35.25" hidden="1" customHeight="1" x14ac:dyDescent="0.25">
      <c r="A25" s="73" t="s">
        <v>28</v>
      </c>
      <c r="B25" s="66" t="s">
        <v>29</v>
      </c>
      <c r="C25" s="10">
        <v>200</v>
      </c>
      <c r="D25" s="13" t="s">
        <v>30</v>
      </c>
      <c r="E25" s="10">
        <v>14</v>
      </c>
      <c r="F25" s="123"/>
      <c r="G25" s="123"/>
      <c r="H25" s="123"/>
      <c r="I25" s="123"/>
      <c r="J25" s="164"/>
      <c r="K25" s="123"/>
      <c r="L25" s="123"/>
      <c r="M25" s="123"/>
      <c r="N25" s="123"/>
    </row>
    <row r="26" spans="1:14" s="1" customFormat="1" ht="34.5" hidden="1" customHeight="1" x14ac:dyDescent="0.25">
      <c r="A26" s="182"/>
      <c r="B26" s="30"/>
      <c r="C26" s="14"/>
      <c r="D26" s="14"/>
      <c r="E26" s="14"/>
      <c r="F26" s="140"/>
      <c r="G26" s="140"/>
      <c r="H26" s="140"/>
      <c r="I26" s="140"/>
      <c r="J26" s="163"/>
      <c r="K26" s="140"/>
      <c r="L26" s="140"/>
      <c r="M26" s="140"/>
      <c r="N26" s="140"/>
    </row>
    <row r="27" spans="1:14" s="1" customFormat="1" ht="39" hidden="1" customHeight="1" x14ac:dyDescent="0.25">
      <c r="A27" s="182"/>
      <c r="B27" s="30"/>
      <c r="C27" s="14"/>
      <c r="D27" s="14"/>
      <c r="E27" s="14"/>
      <c r="F27" s="140"/>
      <c r="G27" s="140"/>
      <c r="H27" s="140"/>
      <c r="I27" s="140"/>
      <c r="J27" s="163"/>
      <c r="K27" s="140"/>
      <c r="L27" s="140"/>
      <c r="M27" s="140"/>
      <c r="N27" s="140"/>
    </row>
    <row r="28" spans="1:14" s="1" customFormat="1" ht="39" hidden="1" customHeight="1" x14ac:dyDescent="0.25">
      <c r="A28" s="182"/>
      <c r="B28" s="30"/>
      <c r="C28" s="14"/>
      <c r="D28" s="14"/>
      <c r="E28" s="14"/>
      <c r="F28" s="140"/>
      <c r="G28" s="140"/>
      <c r="H28" s="140"/>
      <c r="I28" s="140"/>
      <c r="J28" s="163"/>
      <c r="K28" s="140"/>
      <c r="L28" s="140"/>
      <c r="M28" s="140"/>
      <c r="N28" s="140"/>
    </row>
    <row r="29" spans="1:14" s="1" customFormat="1" ht="15.75" hidden="1" x14ac:dyDescent="0.25">
      <c r="A29" s="23"/>
      <c r="B29" s="47"/>
      <c r="C29" s="14"/>
      <c r="D29" s="14"/>
      <c r="E29" s="14"/>
      <c r="F29" s="123"/>
      <c r="G29" s="123"/>
      <c r="H29" s="123"/>
      <c r="I29" s="123"/>
      <c r="J29" s="164"/>
      <c r="K29" s="123"/>
      <c r="L29" s="123"/>
      <c r="M29" s="123"/>
      <c r="N29" s="123"/>
    </row>
    <row r="30" spans="1:14" s="1" customFormat="1" ht="51.75" customHeight="1" x14ac:dyDescent="0.25">
      <c r="A30" s="25" t="s">
        <v>31</v>
      </c>
      <c r="B30" s="38" t="s">
        <v>32</v>
      </c>
      <c r="C30" s="8"/>
      <c r="D30" s="8"/>
      <c r="E30" s="8"/>
      <c r="F30" s="142">
        <f t="shared" ref="F30:N30" si="5">F31+F42+F44+F46</f>
        <v>203233</v>
      </c>
      <c r="G30" s="142">
        <f t="shared" si="5"/>
        <v>0</v>
      </c>
      <c r="H30" s="142">
        <f t="shared" si="5"/>
        <v>203233</v>
      </c>
      <c r="I30" s="142">
        <f t="shared" si="5"/>
        <v>189260</v>
      </c>
      <c r="J30" s="166">
        <f t="shared" si="5"/>
        <v>-3348</v>
      </c>
      <c r="K30" s="142">
        <f t="shared" si="5"/>
        <v>185912</v>
      </c>
      <c r="L30" s="142">
        <f t="shared" si="5"/>
        <v>194015</v>
      </c>
      <c r="M30" s="142">
        <f t="shared" si="5"/>
        <v>-3472</v>
      </c>
      <c r="N30" s="142">
        <f t="shared" si="5"/>
        <v>190543</v>
      </c>
    </row>
    <row r="31" spans="1:14" s="1" customFormat="1" ht="39.75" customHeight="1" x14ac:dyDescent="0.25">
      <c r="A31" s="183" t="s">
        <v>1900</v>
      </c>
      <c r="B31" s="57" t="s">
        <v>33</v>
      </c>
      <c r="C31" s="12"/>
      <c r="D31" s="12"/>
      <c r="E31" s="12"/>
      <c r="F31" s="141">
        <f t="shared" ref="F31:N31" si="6">F32+F34+F36+F33+F37+F38+F40+F41+F35+F39</f>
        <v>187534</v>
      </c>
      <c r="G31" s="141">
        <f t="shared" si="6"/>
        <v>0</v>
      </c>
      <c r="H31" s="141">
        <f t="shared" si="6"/>
        <v>187534</v>
      </c>
      <c r="I31" s="141">
        <f t="shared" si="6"/>
        <v>173561</v>
      </c>
      <c r="J31" s="165">
        <f t="shared" si="6"/>
        <v>-3348</v>
      </c>
      <c r="K31" s="141">
        <f t="shared" si="6"/>
        <v>170213</v>
      </c>
      <c r="L31" s="141">
        <f t="shared" si="6"/>
        <v>178316</v>
      </c>
      <c r="M31" s="141">
        <f t="shared" si="6"/>
        <v>-3472</v>
      </c>
      <c r="N31" s="141">
        <f t="shared" si="6"/>
        <v>174844</v>
      </c>
    </row>
    <row r="32" spans="1:14" s="1" customFormat="1" ht="84.75" customHeight="1" x14ac:dyDescent="0.25">
      <c r="A32" s="184" t="s">
        <v>34</v>
      </c>
      <c r="B32" s="57" t="s">
        <v>35</v>
      </c>
      <c r="C32" s="13" t="s">
        <v>36</v>
      </c>
      <c r="D32" s="13" t="s">
        <v>30</v>
      </c>
      <c r="E32" s="13" t="s">
        <v>14</v>
      </c>
      <c r="F32" s="123">
        <v>40763</v>
      </c>
      <c r="G32" s="123"/>
      <c r="H32" s="123">
        <f t="shared" ref="H32:H38" si="7">F32+G32</f>
        <v>40763</v>
      </c>
      <c r="I32" s="123">
        <v>42394</v>
      </c>
      <c r="J32" s="164">
        <v>-1239</v>
      </c>
      <c r="K32" s="123">
        <f t="shared" ref="K32:K38" si="8">I32+J32</f>
        <v>41155</v>
      </c>
      <c r="L32" s="123">
        <v>44057</v>
      </c>
      <c r="M32" s="123">
        <v>-1289</v>
      </c>
      <c r="N32" s="123">
        <f t="shared" ref="N32:N38" si="9">L32+M32</f>
        <v>42768</v>
      </c>
    </row>
    <row r="33" spans="1:14" s="1" customFormat="1" ht="85.5" customHeight="1" x14ac:dyDescent="0.25">
      <c r="A33" s="184" t="s">
        <v>34</v>
      </c>
      <c r="B33" s="57" t="s">
        <v>35</v>
      </c>
      <c r="C33" s="13" t="s">
        <v>36</v>
      </c>
      <c r="D33" s="13" t="s">
        <v>30</v>
      </c>
      <c r="E33" s="13" t="s">
        <v>37</v>
      </c>
      <c r="F33" s="123">
        <v>78949</v>
      </c>
      <c r="G33" s="123"/>
      <c r="H33" s="123">
        <f t="shared" si="7"/>
        <v>78949</v>
      </c>
      <c r="I33" s="123">
        <v>81805</v>
      </c>
      <c r="J33" s="164">
        <v>-2109</v>
      </c>
      <c r="K33" s="123">
        <f t="shared" si="8"/>
        <v>79696</v>
      </c>
      <c r="L33" s="123">
        <v>84897</v>
      </c>
      <c r="M33" s="123">
        <v>-2183</v>
      </c>
      <c r="N33" s="123">
        <f t="shared" si="9"/>
        <v>82714</v>
      </c>
    </row>
    <row r="34" spans="1:14" s="1" customFormat="1" ht="52.5" customHeight="1" x14ac:dyDescent="0.25">
      <c r="A34" s="73" t="s">
        <v>38</v>
      </c>
      <c r="B34" s="57" t="s">
        <v>35</v>
      </c>
      <c r="C34" s="17">
        <v>200</v>
      </c>
      <c r="D34" s="13" t="s">
        <v>30</v>
      </c>
      <c r="E34" s="18" t="s">
        <v>14</v>
      </c>
      <c r="F34" s="123">
        <v>11005</v>
      </c>
      <c r="G34" s="123"/>
      <c r="H34" s="123">
        <f t="shared" si="7"/>
        <v>11005</v>
      </c>
      <c r="I34" s="123">
        <v>11005</v>
      </c>
      <c r="J34" s="164"/>
      <c r="K34" s="123">
        <f t="shared" si="8"/>
        <v>11005</v>
      </c>
      <c r="L34" s="123">
        <v>11005</v>
      </c>
      <c r="M34" s="123"/>
      <c r="N34" s="123">
        <f t="shared" si="9"/>
        <v>11005</v>
      </c>
    </row>
    <row r="35" spans="1:14" s="1" customFormat="1" ht="54.75" customHeight="1" x14ac:dyDescent="0.25">
      <c r="A35" s="73" t="s">
        <v>38</v>
      </c>
      <c r="B35" s="57" t="s">
        <v>35</v>
      </c>
      <c r="C35" s="17">
        <v>200</v>
      </c>
      <c r="D35" s="13" t="s">
        <v>30</v>
      </c>
      <c r="E35" s="13" t="s">
        <v>37</v>
      </c>
      <c r="F35" s="123">
        <v>25810</v>
      </c>
      <c r="G35" s="123"/>
      <c r="H35" s="123">
        <f t="shared" si="7"/>
        <v>25810</v>
      </c>
      <c r="I35" s="123">
        <v>25810</v>
      </c>
      <c r="J35" s="164"/>
      <c r="K35" s="123">
        <f t="shared" si="8"/>
        <v>25810</v>
      </c>
      <c r="L35" s="123">
        <v>25810</v>
      </c>
      <c r="M35" s="123"/>
      <c r="N35" s="123">
        <f t="shared" si="9"/>
        <v>25810</v>
      </c>
    </row>
    <row r="36" spans="1:14" s="1" customFormat="1" ht="39" customHeight="1" x14ac:dyDescent="0.25">
      <c r="A36" s="184" t="s">
        <v>39</v>
      </c>
      <c r="B36" s="57" t="s">
        <v>35</v>
      </c>
      <c r="C36" s="13" t="s">
        <v>40</v>
      </c>
      <c r="D36" s="13" t="s">
        <v>30</v>
      </c>
      <c r="E36" s="13" t="s">
        <v>14</v>
      </c>
      <c r="F36" s="123">
        <v>1822</v>
      </c>
      <c r="G36" s="123"/>
      <c r="H36" s="123">
        <f t="shared" si="7"/>
        <v>1822</v>
      </c>
      <c r="I36" s="123">
        <v>2802</v>
      </c>
      <c r="J36" s="164"/>
      <c r="K36" s="123">
        <f t="shared" si="8"/>
        <v>2802</v>
      </c>
      <c r="L36" s="123">
        <v>2802</v>
      </c>
      <c r="M36" s="123"/>
      <c r="N36" s="123">
        <f t="shared" si="9"/>
        <v>2802</v>
      </c>
    </row>
    <row r="37" spans="1:14" s="1" customFormat="1" ht="37.5" customHeight="1" x14ac:dyDescent="0.25">
      <c r="A37" s="184" t="s">
        <v>39</v>
      </c>
      <c r="B37" s="57" t="s">
        <v>35</v>
      </c>
      <c r="C37" s="13" t="s">
        <v>40</v>
      </c>
      <c r="D37" s="13" t="s">
        <v>30</v>
      </c>
      <c r="E37" s="13" t="s">
        <v>37</v>
      </c>
      <c r="F37" s="123">
        <v>4485</v>
      </c>
      <c r="G37" s="123"/>
      <c r="H37" s="123">
        <f t="shared" si="7"/>
        <v>4485</v>
      </c>
      <c r="I37" s="123">
        <v>5045</v>
      </c>
      <c r="J37" s="164"/>
      <c r="K37" s="123">
        <f t="shared" si="8"/>
        <v>5045</v>
      </c>
      <c r="L37" s="123">
        <v>5045</v>
      </c>
      <c r="M37" s="123"/>
      <c r="N37" s="123">
        <f t="shared" si="9"/>
        <v>5045</v>
      </c>
    </row>
    <row r="38" spans="1:14" s="1" customFormat="1" ht="51.75" customHeight="1" x14ac:dyDescent="0.25">
      <c r="A38" s="73" t="s">
        <v>41</v>
      </c>
      <c r="B38" s="57" t="s">
        <v>42</v>
      </c>
      <c r="C38" s="17">
        <v>200</v>
      </c>
      <c r="D38" s="13" t="s">
        <v>30</v>
      </c>
      <c r="E38" s="13" t="s">
        <v>37</v>
      </c>
      <c r="F38" s="123">
        <v>4700</v>
      </c>
      <c r="G38" s="123"/>
      <c r="H38" s="123">
        <f t="shared" si="7"/>
        <v>4700</v>
      </c>
      <c r="I38" s="123">
        <v>4700</v>
      </c>
      <c r="J38" s="164"/>
      <c r="K38" s="123">
        <f t="shared" si="8"/>
        <v>4700</v>
      </c>
      <c r="L38" s="123">
        <v>4700</v>
      </c>
      <c r="M38" s="123"/>
      <c r="N38" s="123">
        <f t="shared" si="9"/>
        <v>4700</v>
      </c>
    </row>
    <row r="39" spans="1:14" s="1" customFormat="1" ht="57.75" hidden="1" customHeight="1" x14ac:dyDescent="0.25">
      <c r="A39" s="73" t="s">
        <v>43</v>
      </c>
      <c r="B39" s="57" t="s">
        <v>44</v>
      </c>
      <c r="C39" s="17">
        <v>200</v>
      </c>
      <c r="D39" s="13" t="s">
        <v>30</v>
      </c>
      <c r="E39" s="13" t="s">
        <v>14</v>
      </c>
      <c r="F39" s="123"/>
      <c r="G39" s="123"/>
      <c r="H39" s="123"/>
      <c r="I39" s="123"/>
      <c r="J39" s="164"/>
      <c r="K39" s="123"/>
      <c r="L39" s="123"/>
      <c r="M39" s="123"/>
      <c r="N39" s="123"/>
    </row>
    <row r="40" spans="1:14" s="1" customFormat="1" ht="47.25" hidden="1" x14ac:dyDescent="0.25">
      <c r="A40" s="73" t="s">
        <v>43</v>
      </c>
      <c r="B40" s="57" t="s">
        <v>44</v>
      </c>
      <c r="C40" s="17">
        <v>200</v>
      </c>
      <c r="D40" s="13" t="s">
        <v>30</v>
      </c>
      <c r="E40" s="13" t="s">
        <v>37</v>
      </c>
      <c r="F40" s="123"/>
      <c r="G40" s="123"/>
      <c r="H40" s="123"/>
      <c r="I40" s="123"/>
      <c r="J40" s="164"/>
      <c r="K40" s="123"/>
      <c r="L40" s="123"/>
      <c r="M40" s="123"/>
      <c r="N40" s="123"/>
    </row>
    <row r="41" spans="1:14" s="1" customFormat="1" ht="72.75" customHeight="1" x14ac:dyDescent="0.25">
      <c r="A41" s="73" t="s">
        <v>1935</v>
      </c>
      <c r="B41" s="57" t="s">
        <v>45</v>
      </c>
      <c r="C41" s="17">
        <v>400</v>
      </c>
      <c r="D41" s="13" t="s">
        <v>30</v>
      </c>
      <c r="E41" s="13" t="s">
        <v>37</v>
      </c>
      <c r="F41" s="123">
        <v>20000</v>
      </c>
      <c r="G41" s="123"/>
      <c r="H41" s="123">
        <f>F41+G41</f>
        <v>20000</v>
      </c>
      <c r="I41" s="123">
        <v>0</v>
      </c>
      <c r="J41" s="164"/>
      <c r="K41" s="123"/>
      <c r="L41" s="123"/>
      <c r="M41" s="123"/>
      <c r="N41" s="123"/>
    </row>
    <row r="42" spans="1:14" s="1" customFormat="1" ht="21" customHeight="1" x14ac:dyDescent="0.25">
      <c r="A42" s="183" t="s">
        <v>1901</v>
      </c>
      <c r="B42" s="57" t="s">
        <v>46</v>
      </c>
      <c r="C42" s="12"/>
      <c r="D42" s="12"/>
      <c r="E42" s="12"/>
      <c r="F42" s="141">
        <f t="shared" ref="F42:N42" si="10">F43</f>
        <v>8700</v>
      </c>
      <c r="G42" s="141">
        <f t="shared" si="10"/>
        <v>0</v>
      </c>
      <c r="H42" s="141">
        <f t="shared" si="10"/>
        <v>8700</v>
      </c>
      <c r="I42" s="141">
        <f t="shared" si="10"/>
        <v>8700</v>
      </c>
      <c r="J42" s="165">
        <f t="shared" si="10"/>
        <v>0</v>
      </c>
      <c r="K42" s="141">
        <f t="shared" si="10"/>
        <v>8700</v>
      </c>
      <c r="L42" s="141">
        <f t="shared" si="10"/>
        <v>8700</v>
      </c>
      <c r="M42" s="141">
        <f t="shared" si="10"/>
        <v>0</v>
      </c>
      <c r="N42" s="141">
        <f t="shared" si="10"/>
        <v>8700</v>
      </c>
    </row>
    <row r="43" spans="1:14" s="1" customFormat="1" ht="54" customHeight="1" x14ac:dyDescent="0.25">
      <c r="A43" s="73" t="s">
        <v>47</v>
      </c>
      <c r="B43" s="57" t="s">
        <v>48</v>
      </c>
      <c r="C43" s="13" t="s">
        <v>49</v>
      </c>
      <c r="D43" s="13" t="s">
        <v>30</v>
      </c>
      <c r="E43" s="13" t="s">
        <v>14</v>
      </c>
      <c r="F43" s="123">
        <v>8700</v>
      </c>
      <c r="G43" s="123"/>
      <c r="H43" s="123">
        <f>F43+G43</f>
        <v>8700</v>
      </c>
      <c r="I43" s="123">
        <v>8700</v>
      </c>
      <c r="J43" s="164"/>
      <c r="K43" s="123">
        <f>I43+J43</f>
        <v>8700</v>
      </c>
      <c r="L43" s="123">
        <v>8700</v>
      </c>
      <c r="M43" s="123"/>
      <c r="N43" s="123">
        <f>L43+M43</f>
        <v>8700</v>
      </c>
    </row>
    <row r="44" spans="1:14" s="1" customFormat="1" ht="24" customHeight="1" x14ac:dyDescent="0.25">
      <c r="A44" s="185" t="s">
        <v>50</v>
      </c>
      <c r="B44" s="57" t="s">
        <v>51</v>
      </c>
      <c r="C44" s="12"/>
      <c r="D44" s="3"/>
      <c r="E44" s="12"/>
      <c r="F44" s="141">
        <f t="shared" ref="F44:N44" si="11">F45</f>
        <v>4999</v>
      </c>
      <c r="G44" s="141">
        <f t="shared" si="11"/>
        <v>0</v>
      </c>
      <c r="H44" s="141">
        <f t="shared" si="11"/>
        <v>4999</v>
      </c>
      <c r="I44" s="141">
        <f t="shared" si="11"/>
        <v>4999</v>
      </c>
      <c r="J44" s="165">
        <f t="shared" si="11"/>
        <v>0</v>
      </c>
      <c r="K44" s="141">
        <f t="shared" si="11"/>
        <v>4999</v>
      </c>
      <c r="L44" s="141">
        <f t="shared" si="11"/>
        <v>4999</v>
      </c>
      <c r="M44" s="141">
        <f t="shared" si="11"/>
        <v>0</v>
      </c>
      <c r="N44" s="141">
        <f t="shared" si="11"/>
        <v>4999</v>
      </c>
    </row>
    <row r="45" spans="1:14" s="1" customFormat="1" ht="61.5" customHeight="1" x14ac:dyDescent="0.25">
      <c r="A45" s="73" t="s">
        <v>52</v>
      </c>
      <c r="B45" s="57" t="s">
        <v>53</v>
      </c>
      <c r="C45" s="13" t="s">
        <v>49</v>
      </c>
      <c r="D45" s="13" t="s">
        <v>30</v>
      </c>
      <c r="E45" s="13" t="s">
        <v>14</v>
      </c>
      <c r="F45" s="123">
        <v>4999</v>
      </c>
      <c r="G45" s="123"/>
      <c r="H45" s="123">
        <f>F45+G45</f>
        <v>4999</v>
      </c>
      <c r="I45" s="123">
        <v>4999</v>
      </c>
      <c r="J45" s="164"/>
      <c r="K45" s="123">
        <f>I45+J45</f>
        <v>4999</v>
      </c>
      <c r="L45" s="123">
        <v>4999</v>
      </c>
      <c r="M45" s="123"/>
      <c r="N45" s="123">
        <f>L45+M45</f>
        <v>4999</v>
      </c>
    </row>
    <row r="46" spans="1:14" s="1" customFormat="1" ht="33" customHeight="1" x14ac:dyDescent="0.25">
      <c r="A46" s="185" t="s">
        <v>54</v>
      </c>
      <c r="B46" s="57" t="s">
        <v>55</v>
      </c>
      <c r="C46" s="12"/>
      <c r="D46" s="12"/>
      <c r="E46" s="12"/>
      <c r="F46" s="141">
        <f t="shared" ref="F46:N46" si="12">F47</f>
        <v>2000</v>
      </c>
      <c r="G46" s="141">
        <f t="shared" si="12"/>
        <v>0</v>
      </c>
      <c r="H46" s="141">
        <f t="shared" si="12"/>
        <v>2000</v>
      </c>
      <c r="I46" s="141">
        <f t="shared" si="12"/>
        <v>2000</v>
      </c>
      <c r="J46" s="165">
        <f t="shared" si="12"/>
        <v>0</v>
      </c>
      <c r="K46" s="141">
        <f t="shared" si="12"/>
        <v>2000</v>
      </c>
      <c r="L46" s="141">
        <f t="shared" si="12"/>
        <v>2000</v>
      </c>
      <c r="M46" s="141">
        <f t="shared" si="12"/>
        <v>0</v>
      </c>
      <c r="N46" s="141">
        <f t="shared" si="12"/>
        <v>2000</v>
      </c>
    </row>
    <row r="47" spans="1:14" s="1" customFormat="1" ht="40.5" customHeight="1" x14ac:dyDescent="0.25">
      <c r="A47" s="185" t="s">
        <v>56</v>
      </c>
      <c r="B47" s="57" t="s">
        <v>57</v>
      </c>
      <c r="C47" s="3">
        <v>200</v>
      </c>
      <c r="D47" s="13" t="s">
        <v>30</v>
      </c>
      <c r="E47" s="3">
        <v>10</v>
      </c>
      <c r="F47" s="123">
        <v>2000</v>
      </c>
      <c r="G47" s="123"/>
      <c r="H47" s="123">
        <f>F47+G47</f>
        <v>2000</v>
      </c>
      <c r="I47" s="123">
        <v>2000</v>
      </c>
      <c r="J47" s="164"/>
      <c r="K47" s="123">
        <f>I47+J47</f>
        <v>2000</v>
      </c>
      <c r="L47" s="123">
        <v>2000</v>
      </c>
      <c r="M47" s="123"/>
      <c r="N47" s="123">
        <f>L47+M47</f>
        <v>2000</v>
      </c>
    </row>
    <row r="48" spans="1:14" s="1" customFormat="1" ht="15.75" hidden="1" x14ac:dyDescent="0.25">
      <c r="A48" s="28"/>
      <c r="B48" s="56"/>
      <c r="C48" s="12"/>
      <c r="D48" s="12"/>
      <c r="E48" s="12"/>
      <c r="F48" s="123"/>
      <c r="G48" s="123"/>
      <c r="H48" s="123"/>
      <c r="I48" s="123"/>
      <c r="J48" s="164"/>
      <c r="K48" s="123"/>
      <c r="L48" s="123"/>
      <c r="M48" s="123"/>
      <c r="N48" s="123"/>
    </row>
    <row r="49" spans="1:14" s="1" customFormat="1" ht="15.75" hidden="1" x14ac:dyDescent="0.25">
      <c r="A49" s="28"/>
      <c r="B49" s="56"/>
      <c r="C49" s="12"/>
      <c r="D49" s="12"/>
      <c r="E49" s="12"/>
      <c r="F49" s="123"/>
      <c r="G49" s="123"/>
      <c r="H49" s="123"/>
      <c r="I49" s="123"/>
      <c r="J49" s="164"/>
      <c r="K49" s="123"/>
      <c r="L49" s="123"/>
      <c r="M49" s="123"/>
      <c r="N49" s="123"/>
    </row>
    <row r="50" spans="1:14" s="1" customFormat="1" ht="15.75" hidden="1" x14ac:dyDescent="0.25">
      <c r="A50" s="28"/>
      <c r="B50" s="56"/>
      <c r="C50" s="12"/>
      <c r="D50" s="12"/>
      <c r="E50" s="12"/>
      <c r="F50" s="123"/>
      <c r="G50" s="123"/>
      <c r="H50" s="123"/>
      <c r="I50" s="123"/>
      <c r="J50" s="164"/>
      <c r="K50" s="123"/>
      <c r="L50" s="123"/>
      <c r="M50" s="123"/>
      <c r="N50" s="123"/>
    </row>
    <row r="51" spans="1:14" s="1" customFormat="1" ht="15.75" hidden="1" x14ac:dyDescent="0.25">
      <c r="A51" s="28"/>
      <c r="B51" s="56"/>
      <c r="C51" s="17"/>
      <c r="D51" s="12"/>
      <c r="E51" s="12"/>
      <c r="F51" s="123"/>
      <c r="G51" s="123"/>
      <c r="H51" s="123"/>
      <c r="I51" s="123"/>
      <c r="J51" s="164"/>
      <c r="K51" s="123"/>
      <c r="L51" s="123"/>
      <c r="M51" s="123"/>
      <c r="N51" s="123"/>
    </row>
    <row r="52" spans="1:14" s="1" customFormat="1" ht="15.75" hidden="1" x14ac:dyDescent="0.25">
      <c r="A52" s="23"/>
      <c r="B52" s="56"/>
      <c r="C52" s="12"/>
      <c r="D52" s="12"/>
      <c r="E52" s="12"/>
      <c r="F52" s="123"/>
      <c r="G52" s="123"/>
      <c r="H52" s="123"/>
      <c r="I52" s="123"/>
      <c r="J52" s="164"/>
      <c r="K52" s="123"/>
      <c r="L52" s="123"/>
      <c r="M52" s="123"/>
      <c r="N52" s="123"/>
    </row>
    <row r="53" spans="1:14" s="1" customFormat="1" ht="15.75" hidden="1" x14ac:dyDescent="0.25">
      <c r="A53" s="28"/>
      <c r="B53" s="56"/>
      <c r="C53" s="12"/>
      <c r="D53" s="12"/>
      <c r="E53" s="12"/>
      <c r="F53" s="123"/>
      <c r="G53" s="123"/>
      <c r="H53" s="123"/>
      <c r="I53" s="123"/>
      <c r="J53" s="164"/>
      <c r="K53" s="123"/>
      <c r="L53" s="123"/>
      <c r="M53" s="123"/>
      <c r="N53" s="123"/>
    </row>
    <row r="54" spans="1:14" s="1" customFormat="1" ht="15.75" hidden="1" x14ac:dyDescent="0.25">
      <c r="A54" s="28"/>
      <c r="B54" s="56"/>
      <c r="C54" s="17"/>
      <c r="D54" s="12"/>
      <c r="E54" s="12"/>
      <c r="F54" s="123"/>
      <c r="G54" s="123"/>
      <c r="H54" s="123"/>
      <c r="I54" s="123"/>
      <c r="J54" s="164"/>
      <c r="K54" s="123"/>
      <c r="L54" s="123"/>
      <c r="M54" s="123"/>
      <c r="N54" s="123"/>
    </row>
    <row r="55" spans="1:14" s="1" customFormat="1" ht="15.75" hidden="1" x14ac:dyDescent="0.25">
      <c r="A55" s="28"/>
      <c r="B55" s="56"/>
      <c r="C55" s="12"/>
      <c r="D55" s="12"/>
      <c r="E55" s="12"/>
      <c r="F55" s="123"/>
      <c r="G55" s="123"/>
      <c r="H55" s="123"/>
      <c r="I55" s="123"/>
      <c r="J55" s="164"/>
      <c r="K55" s="123"/>
      <c r="L55" s="123"/>
      <c r="M55" s="123"/>
      <c r="N55" s="123"/>
    </row>
    <row r="56" spans="1:14" s="1" customFormat="1" ht="15.75" hidden="1" x14ac:dyDescent="0.25">
      <c r="A56" s="28"/>
      <c r="B56" s="56"/>
      <c r="C56" s="12"/>
      <c r="D56" s="12"/>
      <c r="E56" s="12"/>
      <c r="F56" s="123"/>
      <c r="G56" s="123"/>
      <c r="H56" s="123"/>
      <c r="I56" s="123"/>
      <c r="J56" s="164"/>
      <c r="K56" s="123"/>
      <c r="L56" s="123"/>
      <c r="M56" s="123"/>
      <c r="N56" s="123"/>
    </row>
    <row r="57" spans="1:14" s="1" customFormat="1" ht="15.75" hidden="1" x14ac:dyDescent="0.25">
      <c r="A57" s="185"/>
      <c r="B57" s="56"/>
      <c r="C57" s="12"/>
      <c r="D57" s="12"/>
      <c r="E57" s="12"/>
      <c r="F57" s="123"/>
      <c r="G57" s="123"/>
      <c r="H57" s="123"/>
      <c r="I57" s="123"/>
      <c r="J57" s="164"/>
      <c r="K57" s="123"/>
      <c r="L57" s="123"/>
      <c r="M57" s="123"/>
      <c r="N57" s="123"/>
    </row>
    <row r="58" spans="1:14" s="1" customFormat="1" ht="15.75" hidden="1" x14ac:dyDescent="0.25">
      <c r="A58" s="185"/>
      <c r="B58" s="56"/>
      <c r="C58" s="12"/>
      <c r="D58" s="12"/>
      <c r="E58" s="12"/>
      <c r="F58" s="123"/>
      <c r="G58" s="123"/>
      <c r="H58" s="123"/>
      <c r="I58" s="123"/>
      <c r="J58" s="164"/>
      <c r="K58" s="123"/>
      <c r="L58" s="123"/>
      <c r="M58" s="123"/>
      <c r="N58" s="123"/>
    </row>
    <row r="59" spans="1:14" s="1" customFormat="1" ht="15.75" hidden="1" x14ac:dyDescent="0.25">
      <c r="A59" s="44"/>
      <c r="B59" s="56"/>
      <c r="C59" s="12"/>
      <c r="D59" s="12"/>
      <c r="E59" s="12"/>
      <c r="F59" s="123"/>
      <c r="G59" s="123"/>
      <c r="H59" s="123"/>
      <c r="I59" s="123"/>
      <c r="J59" s="164"/>
      <c r="K59" s="123"/>
      <c r="L59" s="123"/>
      <c r="M59" s="123"/>
      <c r="N59" s="123"/>
    </row>
    <row r="60" spans="1:14" s="1" customFormat="1" ht="22.5" customHeight="1" x14ac:dyDescent="0.25">
      <c r="A60" s="182" t="s">
        <v>58</v>
      </c>
      <c r="B60" s="31" t="s">
        <v>59</v>
      </c>
      <c r="C60" s="16"/>
      <c r="D60" s="16"/>
      <c r="E60" s="16"/>
      <c r="F60" s="143">
        <f t="shared" ref="F60:N60" si="13">F61+F64</f>
        <v>151737</v>
      </c>
      <c r="G60" s="143">
        <f t="shared" si="13"/>
        <v>551</v>
      </c>
      <c r="H60" s="143">
        <f t="shared" si="13"/>
        <v>152288</v>
      </c>
      <c r="I60" s="143">
        <f t="shared" si="13"/>
        <v>153236</v>
      </c>
      <c r="J60" s="167">
        <f t="shared" si="13"/>
        <v>0</v>
      </c>
      <c r="K60" s="143">
        <f t="shared" si="13"/>
        <v>153236</v>
      </c>
      <c r="L60" s="143">
        <f t="shared" si="13"/>
        <v>153585</v>
      </c>
      <c r="M60" s="143">
        <f t="shared" si="13"/>
        <v>0</v>
      </c>
      <c r="N60" s="143">
        <f t="shared" si="13"/>
        <v>153585</v>
      </c>
    </row>
    <row r="61" spans="1:14" s="1" customFormat="1" ht="35.25" customHeight="1" x14ac:dyDescent="0.25">
      <c r="A61" s="23" t="s">
        <v>60</v>
      </c>
      <c r="B61" s="57" t="s">
        <v>61</v>
      </c>
      <c r="C61" s="12"/>
      <c r="D61" s="12"/>
      <c r="E61" s="12"/>
      <c r="F61" s="141">
        <f t="shared" ref="F61:N61" si="14">F62+F63</f>
        <v>151387</v>
      </c>
      <c r="G61" s="141">
        <f t="shared" si="14"/>
        <v>0</v>
      </c>
      <c r="H61" s="141">
        <f t="shared" si="14"/>
        <v>151387</v>
      </c>
      <c r="I61" s="141">
        <f t="shared" si="14"/>
        <v>153236</v>
      </c>
      <c r="J61" s="165">
        <f t="shared" si="14"/>
        <v>0</v>
      </c>
      <c r="K61" s="141">
        <f t="shared" si="14"/>
        <v>153236</v>
      </c>
      <c r="L61" s="141">
        <f t="shared" si="14"/>
        <v>153585</v>
      </c>
      <c r="M61" s="141">
        <f t="shared" si="14"/>
        <v>0</v>
      </c>
      <c r="N61" s="141">
        <f t="shared" si="14"/>
        <v>153585</v>
      </c>
    </row>
    <row r="62" spans="1:14" s="1" customFormat="1" ht="102" customHeight="1" x14ac:dyDescent="0.25">
      <c r="A62" s="23" t="s">
        <v>62</v>
      </c>
      <c r="B62" s="43" t="s">
        <v>63</v>
      </c>
      <c r="C62" s="10">
        <v>200</v>
      </c>
      <c r="D62" s="13" t="s">
        <v>30</v>
      </c>
      <c r="E62" s="13" t="s">
        <v>64</v>
      </c>
      <c r="F62" s="123">
        <v>140154</v>
      </c>
      <c r="G62" s="123"/>
      <c r="H62" s="123">
        <f>F62+G62</f>
        <v>140154</v>
      </c>
      <c r="I62" s="123">
        <v>141716</v>
      </c>
      <c r="J62" s="164"/>
      <c r="K62" s="123">
        <f>I62+J62</f>
        <v>141716</v>
      </c>
      <c r="L62" s="123">
        <v>141768</v>
      </c>
      <c r="M62" s="123"/>
      <c r="N62" s="123">
        <f>L62+M62</f>
        <v>141768</v>
      </c>
    </row>
    <row r="63" spans="1:14" s="1" customFormat="1" ht="104.25" customHeight="1" x14ac:dyDescent="0.25">
      <c r="A63" s="23" t="s">
        <v>65</v>
      </c>
      <c r="B63" s="43" t="s">
        <v>63</v>
      </c>
      <c r="C63" s="10">
        <v>600</v>
      </c>
      <c r="D63" s="13" t="s">
        <v>30</v>
      </c>
      <c r="E63" s="13" t="s">
        <v>64</v>
      </c>
      <c r="F63" s="123">
        <v>11233</v>
      </c>
      <c r="G63" s="123"/>
      <c r="H63" s="123">
        <f>F63+G63</f>
        <v>11233</v>
      </c>
      <c r="I63" s="123">
        <v>11520</v>
      </c>
      <c r="J63" s="164"/>
      <c r="K63" s="123">
        <f>I63+J63</f>
        <v>11520</v>
      </c>
      <c r="L63" s="123">
        <v>11817</v>
      </c>
      <c r="M63" s="123"/>
      <c r="N63" s="123">
        <f>L63+M63</f>
        <v>11817</v>
      </c>
    </row>
    <row r="64" spans="1:14" s="1" customFormat="1" ht="51" customHeight="1" x14ac:dyDescent="0.25">
      <c r="A64" s="23" t="s">
        <v>66</v>
      </c>
      <c r="B64" s="57" t="s">
        <v>67</v>
      </c>
      <c r="C64" s="17"/>
      <c r="D64" s="12"/>
      <c r="E64" s="12"/>
      <c r="F64" s="141">
        <f>F65</f>
        <v>350</v>
      </c>
      <c r="G64" s="141">
        <f>G65</f>
        <v>551</v>
      </c>
      <c r="H64" s="141">
        <f>H65</f>
        <v>901</v>
      </c>
      <c r="I64" s="141">
        <f>I65</f>
        <v>0</v>
      </c>
      <c r="J64" s="165">
        <f>J65</f>
        <v>0</v>
      </c>
      <c r="K64" s="141"/>
      <c r="L64" s="141"/>
      <c r="M64" s="141"/>
      <c r="N64" s="141"/>
    </row>
    <row r="65" spans="1:14" s="1" customFormat="1" ht="63" x14ac:dyDescent="0.25">
      <c r="A65" s="184" t="s">
        <v>68</v>
      </c>
      <c r="B65" s="57" t="s">
        <v>69</v>
      </c>
      <c r="C65" s="13" t="s">
        <v>70</v>
      </c>
      <c r="D65" s="13" t="s">
        <v>30</v>
      </c>
      <c r="E65" s="13" t="s">
        <v>71</v>
      </c>
      <c r="F65" s="123">
        <v>350</v>
      </c>
      <c r="G65" s="123">
        <v>551</v>
      </c>
      <c r="H65" s="123">
        <f>F65+G65</f>
        <v>901</v>
      </c>
      <c r="I65" s="123">
        <v>0</v>
      </c>
      <c r="J65" s="164"/>
      <c r="K65" s="123"/>
      <c r="L65" s="123">
        <v>0</v>
      </c>
      <c r="M65" s="123"/>
      <c r="N65" s="123"/>
    </row>
    <row r="66" spans="1:14" s="1" customFormat="1" ht="15.75" hidden="1" x14ac:dyDescent="0.25">
      <c r="A66" s="23"/>
      <c r="B66" s="42"/>
      <c r="C66" s="10"/>
      <c r="D66" s="12"/>
      <c r="E66" s="12"/>
      <c r="F66" s="123"/>
      <c r="G66" s="123"/>
      <c r="H66" s="123"/>
      <c r="I66" s="123"/>
      <c r="J66" s="164"/>
      <c r="K66" s="123"/>
      <c r="L66" s="123"/>
      <c r="M66" s="123"/>
      <c r="N66" s="123"/>
    </row>
    <row r="67" spans="1:14" s="1" customFormat="1" ht="15.75" hidden="1" x14ac:dyDescent="0.25">
      <c r="A67" s="44"/>
      <c r="B67" s="42"/>
      <c r="C67" s="10"/>
      <c r="D67" s="12"/>
      <c r="E67" s="12"/>
      <c r="F67" s="123"/>
      <c r="G67" s="123"/>
      <c r="H67" s="123"/>
      <c r="I67" s="123"/>
      <c r="J67" s="164"/>
      <c r="K67" s="123"/>
      <c r="L67" s="123"/>
      <c r="M67" s="123"/>
      <c r="N67" s="123"/>
    </row>
    <row r="68" spans="1:14" s="1" customFormat="1" ht="29.25" customHeight="1" x14ac:dyDescent="0.25">
      <c r="A68" s="25" t="s">
        <v>72</v>
      </c>
      <c r="B68" s="49" t="s">
        <v>73</v>
      </c>
      <c r="C68" s="22"/>
      <c r="D68" s="22"/>
      <c r="E68" s="22"/>
      <c r="F68" s="140">
        <f t="shared" ref="F68:N68" si="15">F69+F73</f>
        <v>247333</v>
      </c>
      <c r="G68" s="140">
        <f t="shared" si="15"/>
        <v>0</v>
      </c>
      <c r="H68" s="140">
        <f t="shared" si="15"/>
        <v>247333</v>
      </c>
      <c r="I68" s="140">
        <f t="shared" si="15"/>
        <v>251466</v>
      </c>
      <c r="J68" s="163">
        <f t="shared" si="15"/>
        <v>-6175</v>
      </c>
      <c r="K68" s="140">
        <f t="shared" si="15"/>
        <v>245291</v>
      </c>
      <c r="L68" s="140">
        <f t="shared" si="15"/>
        <v>251466</v>
      </c>
      <c r="M68" s="140">
        <f t="shared" si="15"/>
        <v>-6175</v>
      </c>
      <c r="N68" s="140">
        <f t="shared" si="15"/>
        <v>245291</v>
      </c>
    </row>
    <row r="69" spans="1:14" s="1" customFormat="1" ht="37.5" customHeight="1" x14ac:dyDescent="0.25">
      <c r="A69" s="23" t="s">
        <v>74</v>
      </c>
      <c r="B69" s="59" t="s">
        <v>75</v>
      </c>
      <c r="C69" s="17"/>
      <c r="D69" s="17"/>
      <c r="E69" s="17"/>
      <c r="F69" s="144">
        <f t="shared" ref="F69:N69" si="16">F70+F71+F72</f>
        <v>232331</v>
      </c>
      <c r="G69" s="144">
        <f t="shared" si="16"/>
        <v>0</v>
      </c>
      <c r="H69" s="144">
        <f t="shared" si="16"/>
        <v>232331</v>
      </c>
      <c r="I69" s="144">
        <f t="shared" si="16"/>
        <v>238506</v>
      </c>
      <c r="J69" s="168">
        <f t="shared" si="16"/>
        <v>-6175</v>
      </c>
      <c r="K69" s="144">
        <f t="shared" si="16"/>
        <v>232331</v>
      </c>
      <c r="L69" s="144">
        <f t="shared" si="16"/>
        <v>238506</v>
      </c>
      <c r="M69" s="144">
        <f t="shared" si="16"/>
        <v>-6175</v>
      </c>
      <c r="N69" s="144">
        <f t="shared" si="16"/>
        <v>232331</v>
      </c>
    </row>
    <row r="70" spans="1:14" s="1" customFormat="1" ht="86.25" customHeight="1" x14ac:dyDescent="0.25">
      <c r="A70" s="186" t="s">
        <v>76</v>
      </c>
      <c r="B70" s="59" t="s">
        <v>77</v>
      </c>
      <c r="C70" s="20" t="s">
        <v>36</v>
      </c>
      <c r="D70" s="20" t="s">
        <v>78</v>
      </c>
      <c r="E70" s="20" t="s">
        <v>79</v>
      </c>
      <c r="F70" s="123">
        <v>199581</v>
      </c>
      <c r="G70" s="123"/>
      <c r="H70" s="123">
        <f>F70+G70</f>
        <v>199581</v>
      </c>
      <c r="I70" s="123">
        <v>205756</v>
      </c>
      <c r="J70" s="164">
        <v>-6175</v>
      </c>
      <c r="K70" s="123">
        <f>I70+J70</f>
        <v>199581</v>
      </c>
      <c r="L70" s="123">
        <v>205756</v>
      </c>
      <c r="M70" s="123">
        <v>-6175</v>
      </c>
      <c r="N70" s="123">
        <f>L70+M70</f>
        <v>199581</v>
      </c>
    </row>
    <row r="71" spans="1:14" s="1" customFormat="1" ht="50.25" customHeight="1" x14ac:dyDescent="0.25">
      <c r="A71" s="184" t="s">
        <v>80</v>
      </c>
      <c r="B71" s="59" t="s">
        <v>77</v>
      </c>
      <c r="C71" s="20" t="s">
        <v>49</v>
      </c>
      <c r="D71" s="20" t="s">
        <v>21</v>
      </c>
      <c r="E71" s="20" t="s">
        <v>81</v>
      </c>
      <c r="F71" s="123">
        <v>32649</v>
      </c>
      <c r="G71" s="123"/>
      <c r="H71" s="123">
        <f>F71+G71</f>
        <v>32649</v>
      </c>
      <c r="I71" s="123">
        <v>32649</v>
      </c>
      <c r="J71" s="164"/>
      <c r="K71" s="123">
        <f>I71+J71</f>
        <v>32649</v>
      </c>
      <c r="L71" s="123">
        <v>32649</v>
      </c>
      <c r="M71" s="123"/>
      <c r="N71" s="123">
        <f>L71+M71</f>
        <v>32649</v>
      </c>
    </row>
    <row r="72" spans="1:14" s="1" customFormat="1" ht="36.75" customHeight="1" x14ac:dyDescent="0.25">
      <c r="A72" s="184" t="s">
        <v>82</v>
      </c>
      <c r="B72" s="59" t="s">
        <v>77</v>
      </c>
      <c r="C72" s="20" t="s">
        <v>40</v>
      </c>
      <c r="D72" s="20" t="s">
        <v>21</v>
      </c>
      <c r="E72" s="20" t="s">
        <v>81</v>
      </c>
      <c r="F72" s="123">
        <v>101</v>
      </c>
      <c r="G72" s="123"/>
      <c r="H72" s="123">
        <f>F72+G72</f>
        <v>101</v>
      </c>
      <c r="I72" s="123">
        <v>101</v>
      </c>
      <c r="J72" s="164"/>
      <c r="K72" s="123">
        <f>I72+J72</f>
        <v>101</v>
      </c>
      <c r="L72" s="123">
        <v>101</v>
      </c>
      <c r="M72" s="123"/>
      <c r="N72" s="123">
        <f>L72+M72</f>
        <v>101</v>
      </c>
    </row>
    <row r="73" spans="1:14" s="1" customFormat="1" ht="37.5" customHeight="1" x14ac:dyDescent="0.25">
      <c r="A73" s="184" t="s">
        <v>83</v>
      </c>
      <c r="B73" s="59" t="s">
        <v>84</v>
      </c>
      <c r="C73" s="19"/>
      <c r="D73" s="19"/>
      <c r="E73" s="19"/>
      <c r="F73" s="145">
        <f t="shared" ref="F73:N73" si="17">F74+F75</f>
        <v>15002</v>
      </c>
      <c r="G73" s="145">
        <f t="shared" si="17"/>
        <v>0</v>
      </c>
      <c r="H73" s="145">
        <f t="shared" si="17"/>
        <v>15002</v>
      </c>
      <c r="I73" s="145">
        <f t="shared" si="17"/>
        <v>12960</v>
      </c>
      <c r="J73" s="169">
        <f t="shared" si="17"/>
        <v>0</v>
      </c>
      <c r="K73" s="145">
        <f t="shared" si="17"/>
        <v>12960</v>
      </c>
      <c r="L73" s="145">
        <f t="shared" si="17"/>
        <v>12960</v>
      </c>
      <c r="M73" s="145">
        <f t="shared" si="17"/>
        <v>0</v>
      </c>
      <c r="N73" s="145">
        <f t="shared" si="17"/>
        <v>12960</v>
      </c>
    </row>
    <row r="74" spans="1:14" s="1" customFormat="1" ht="69.75" customHeight="1" x14ac:dyDescent="0.25">
      <c r="A74" s="186" t="s">
        <v>85</v>
      </c>
      <c r="B74" s="59" t="s">
        <v>86</v>
      </c>
      <c r="C74" s="20" t="s">
        <v>36</v>
      </c>
      <c r="D74" s="20" t="s">
        <v>21</v>
      </c>
      <c r="E74" s="20" t="s">
        <v>81</v>
      </c>
      <c r="F74" s="123">
        <v>326</v>
      </c>
      <c r="G74" s="123"/>
      <c r="H74" s="123">
        <f>F74+G74</f>
        <v>326</v>
      </c>
      <c r="I74" s="123">
        <v>326</v>
      </c>
      <c r="J74" s="164"/>
      <c r="K74" s="123">
        <f>I74+J74</f>
        <v>326</v>
      </c>
      <c r="L74" s="123">
        <v>326</v>
      </c>
      <c r="M74" s="123"/>
      <c r="N74" s="123">
        <f>L74+M74</f>
        <v>326</v>
      </c>
    </row>
    <row r="75" spans="1:14" s="1" customFormat="1" ht="31.5" x14ac:dyDescent="0.25">
      <c r="A75" s="184" t="s">
        <v>87</v>
      </c>
      <c r="B75" s="59" t="s">
        <v>86</v>
      </c>
      <c r="C75" s="20" t="s">
        <v>49</v>
      </c>
      <c r="D75" s="20" t="s">
        <v>21</v>
      </c>
      <c r="E75" s="20" t="s">
        <v>81</v>
      </c>
      <c r="F75" s="123">
        <v>14676</v>
      </c>
      <c r="G75" s="123"/>
      <c r="H75" s="123">
        <f>F75+G75</f>
        <v>14676</v>
      </c>
      <c r="I75" s="123">
        <v>12634</v>
      </c>
      <c r="J75" s="164"/>
      <c r="K75" s="123">
        <f>I75+J75</f>
        <v>12634</v>
      </c>
      <c r="L75" s="123">
        <v>12634</v>
      </c>
      <c r="M75" s="123"/>
      <c r="N75" s="123">
        <f>L75+M75</f>
        <v>12634</v>
      </c>
    </row>
    <row r="76" spans="1:14" s="1" customFormat="1" ht="15.75" hidden="1" x14ac:dyDescent="0.25">
      <c r="A76" s="186"/>
      <c r="B76" s="58"/>
      <c r="C76" s="19"/>
      <c r="D76" s="19"/>
      <c r="E76" s="19"/>
      <c r="F76" s="123"/>
      <c r="G76" s="123"/>
      <c r="H76" s="123"/>
      <c r="I76" s="123"/>
      <c r="J76" s="164"/>
      <c r="K76" s="123"/>
      <c r="L76" s="123"/>
      <c r="M76" s="123"/>
      <c r="N76" s="123"/>
    </row>
    <row r="77" spans="1:14" s="1" customFormat="1" ht="15.75" hidden="1" x14ac:dyDescent="0.25">
      <c r="A77" s="186"/>
      <c r="B77" s="58"/>
      <c r="C77" s="19"/>
      <c r="D77" s="19"/>
      <c r="E77" s="19"/>
      <c r="F77" s="123"/>
      <c r="G77" s="123"/>
      <c r="H77" s="123"/>
      <c r="I77" s="123"/>
      <c r="J77" s="164"/>
      <c r="K77" s="123"/>
      <c r="L77" s="123"/>
      <c r="M77" s="123"/>
      <c r="N77" s="123"/>
    </row>
    <row r="78" spans="1:14" s="1" customFormat="1" ht="15.75" hidden="1" x14ac:dyDescent="0.25">
      <c r="A78" s="186"/>
      <c r="B78" s="58"/>
      <c r="C78" s="19"/>
      <c r="D78" s="19"/>
      <c r="E78" s="19"/>
      <c r="F78" s="123"/>
      <c r="G78" s="123"/>
      <c r="H78" s="123"/>
      <c r="I78" s="123"/>
      <c r="J78" s="164"/>
      <c r="K78" s="123"/>
      <c r="L78" s="123"/>
      <c r="M78" s="123"/>
      <c r="N78" s="123"/>
    </row>
    <row r="79" spans="1:14" s="1" customFormat="1" ht="15.75" hidden="1" x14ac:dyDescent="0.25">
      <c r="A79" s="186"/>
      <c r="B79" s="58"/>
      <c r="C79" s="19"/>
      <c r="D79" s="19"/>
      <c r="E79" s="19"/>
      <c r="F79" s="123"/>
      <c r="G79" s="123"/>
      <c r="H79" s="123"/>
      <c r="I79" s="123"/>
      <c r="J79" s="164"/>
      <c r="K79" s="123"/>
      <c r="L79" s="123"/>
      <c r="M79" s="123"/>
      <c r="N79" s="123"/>
    </row>
    <row r="80" spans="1:14" s="1" customFormat="1" ht="15.75" hidden="1" x14ac:dyDescent="0.25">
      <c r="A80" s="186"/>
      <c r="B80" s="58"/>
      <c r="C80" s="19"/>
      <c r="D80" s="19"/>
      <c r="E80" s="19"/>
      <c r="F80" s="123"/>
      <c r="G80" s="123"/>
      <c r="H80" s="123"/>
      <c r="I80" s="123"/>
      <c r="J80" s="164"/>
      <c r="K80" s="123"/>
      <c r="L80" s="123"/>
      <c r="M80" s="123"/>
      <c r="N80" s="123"/>
    </row>
    <row r="81" spans="1:14" s="1" customFormat="1" ht="35.25" customHeight="1" x14ac:dyDescent="0.25">
      <c r="A81" s="182" t="s">
        <v>88</v>
      </c>
      <c r="B81" s="31" t="s">
        <v>89</v>
      </c>
      <c r="C81" s="16"/>
      <c r="D81" s="16"/>
      <c r="E81" s="16"/>
      <c r="F81" s="143">
        <f t="shared" ref="F81:N81" si="18">F82+F86</f>
        <v>22686</v>
      </c>
      <c r="G81" s="143">
        <f t="shared" si="18"/>
        <v>0</v>
      </c>
      <c r="H81" s="143">
        <f t="shared" si="18"/>
        <v>22686</v>
      </c>
      <c r="I81" s="143">
        <f t="shared" si="18"/>
        <v>23274</v>
      </c>
      <c r="J81" s="167">
        <f t="shared" si="18"/>
        <v>-588</v>
      </c>
      <c r="K81" s="143">
        <f t="shared" si="18"/>
        <v>22686</v>
      </c>
      <c r="L81" s="143">
        <f t="shared" si="18"/>
        <v>23274</v>
      </c>
      <c r="M81" s="143">
        <f t="shared" si="18"/>
        <v>-588</v>
      </c>
      <c r="N81" s="143">
        <f t="shared" si="18"/>
        <v>22686</v>
      </c>
    </row>
    <row r="82" spans="1:14" s="1" customFormat="1" ht="39" customHeight="1" x14ac:dyDescent="0.25">
      <c r="A82" s="23" t="s">
        <v>90</v>
      </c>
      <c r="B82" s="57" t="s">
        <v>91</v>
      </c>
      <c r="C82" s="12"/>
      <c r="D82" s="10"/>
      <c r="E82" s="10"/>
      <c r="F82" s="141">
        <f t="shared" ref="F82:N82" si="19">F83+F85+F84</f>
        <v>1283</v>
      </c>
      <c r="G82" s="141">
        <f t="shared" si="19"/>
        <v>0</v>
      </c>
      <c r="H82" s="141">
        <f t="shared" si="19"/>
        <v>1283</v>
      </c>
      <c r="I82" s="141">
        <f t="shared" si="19"/>
        <v>1283</v>
      </c>
      <c r="J82" s="165">
        <f t="shared" si="19"/>
        <v>0</v>
      </c>
      <c r="K82" s="141">
        <f t="shared" si="19"/>
        <v>1283</v>
      </c>
      <c r="L82" s="141">
        <f t="shared" si="19"/>
        <v>1283</v>
      </c>
      <c r="M82" s="141">
        <f t="shared" si="19"/>
        <v>0</v>
      </c>
      <c r="N82" s="141">
        <f t="shared" si="19"/>
        <v>1283</v>
      </c>
    </row>
    <row r="83" spans="1:14" s="1" customFormat="1" ht="34.5" customHeight="1" x14ac:dyDescent="0.25">
      <c r="A83" s="23" t="s">
        <v>87</v>
      </c>
      <c r="B83" s="57" t="s">
        <v>92</v>
      </c>
      <c r="C83" s="10">
        <v>200</v>
      </c>
      <c r="D83" s="13" t="s">
        <v>93</v>
      </c>
      <c r="E83" s="13" t="s">
        <v>21</v>
      </c>
      <c r="F83" s="123">
        <v>500</v>
      </c>
      <c r="G83" s="123"/>
      <c r="H83" s="123">
        <f>F83+G83</f>
        <v>500</v>
      </c>
      <c r="I83" s="123">
        <v>500</v>
      </c>
      <c r="J83" s="164"/>
      <c r="K83" s="123">
        <f>I83+J83</f>
        <v>500</v>
      </c>
      <c r="L83" s="123">
        <v>500</v>
      </c>
      <c r="M83" s="123"/>
      <c r="N83" s="123">
        <f>L83+M83</f>
        <v>500</v>
      </c>
    </row>
    <row r="84" spans="1:14" s="1" customFormat="1" ht="38.25" customHeight="1" x14ac:dyDescent="0.25">
      <c r="A84" s="23" t="s">
        <v>87</v>
      </c>
      <c r="B84" s="57" t="s">
        <v>92</v>
      </c>
      <c r="C84" s="10">
        <v>200</v>
      </c>
      <c r="D84" s="13" t="s">
        <v>13</v>
      </c>
      <c r="E84" s="13" t="s">
        <v>14</v>
      </c>
      <c r="F84" s="123">
        <v>573</v>
      </c>
      <c r="G84" s="123"/>
      <c r="H84" s="123">
        <f>F84+G84</f>
        <v>573</v>
      </c>
      <c r="I84" s="123">
        <v>573</v>
      </c>
      <c r="J84" s="164"/>
      <c r="K84" s="123">
        <f>I84+J84</f>
        <v>573</v>
      </c>
      <c r="L84" s="123">
        <v>573</v>
      </c>
      <c r="M84" s="123"/>
      <c r="N84" s="123">
        <f>L84+M84</f>
        <v>573</v>
      </c>
    </row>
    <row r="85" spans="1:14" s="1" customFormat="1" ht="39" customHeight="1" x14ac:dyDescent="0.25">
      <c r="A85" s="23" t="s">
        <v>87</v>
      </c>
      <c r="B85" s="57" t="s">
        <v>92</v>
      </c>
      <c r="C85" s="10">
        <v>200</v>
      </c>
      <c r="D85" s="13" t="s">
        <v>94</v>
      </c>
      <c r="E85" s="13" t="s">
        <v>71</v>
      </c>
      <c r="F85" s="123">
        <v>210</v>
      </c>
      <c r="G85" s="123"/>
      <c r="H85" s="123">
        <f>F85+G85</f>
        <v>210</v>
      </c>
      <c r="I85" s="123">
        <v>210</v>
      </c>
      <c r="J85" s="164"/>
      <c r="K85" s="123">
        <f>I85+J85</f>
        <v>210</v>
      </c>
      <c r="L85" s="123">
        <v>210</v>
      </c>
      <c r="M85" s="123"/>
      <c r="N85" s="123">
        <f>L85+M85</f>
        <v>210</v>
      </c>
    </row>
    <row r="86" spans="1:14" s="1" customFormat="1" ht="50.25" customHeight="1" x14ac:dyDescent="0.25">
      <c r="A86" s="24" t="s">
        <v>95</v>
      </c>
      <c r="B86" s="57" t="s">
        <v>96</v>
      </c>
      <c r="C86" s="10"/>
      <c r="D86" s="12"/>
      <c r="E86" s="12"/>
      <c r="F86" s="123">
        <f t="shared" ref="F86:N86" si="20">F87</f>
        <v>21403</v>
      </c>
      <c r="G86" s="123">
        <f t="shared" si="20"/>
        <v>0</v>
      </c>
      <c r="H86" s="123">
        <f t="shared" si="20"/>
        <v>21403</v>
      </c>
      <c r="I86" s="123">
        <f t="shared" si="20"/>
        <v>21991</v>
      </c>
      <c r="J86" s="164">
        <f t="shared" si="20"/>
        <v>-588</v>
      </c>
      <c r="K86" s="123">
        <f t="shared" si="20"/>
        <v>21403</v>
      </c>
      <c r="L86" s="123">
        <f t="shared" si="20"/>
        <v>21991</v>
      </c>
      <c r="M86" s="123">
        <f t="shared" si="20"/>
        <v>-588</v>
      </c>
      <c r="N86" s="123">
        <f t="shared" si="20"/>
        <v>21403</v>
      </c>
    </row>
    <row r="87" spans="1:14" s="1" customFormat="1" ht="54" customHeight="1" x14ac:dyDescent="0.25">
      <c r="A87" s="24" t="s">
        <v>97</v>
      </c>
      <c r="B87" s="57" t="s">
        <v>98</v>
      </c>
      <c r="C87" s="10">
        <v>500</v>
      </c>
      <c r="D87" s="13" t="s">
        <v>21</v>
      </c>
      <c r="E87" s="13" t="s">
        <v>93</v>
      </c>
      <c r="F87" s="123">
        <v>21403</v>
      </c>
      <c r="G87" s="123"/>
      <c r="H87" s="123">
        <f>F87+G87</f>
        <v>21403</v>
      </c>
      <c r="I87" s="123">
        <v>21991</v>
      </c>
      <c r="J87" s="164">
        <v>-588</v>
      </c>
      <c r="K87" s="123">
        <f>I87+J87</f>
        <v>21403</v>
      </c>
      <c r="L87" s="123">
        <v>21991</v>
      </c>
      <c r="M87" s="123">
        <v>-588</v>
      </c>
      <c r="N87" s="123">
        <f>L87+M87</f>
        <v>21403</v>
      </c>
    </row>
    <row r="88" spans="1:14" s="1" customFormat="1" ht="15.75" hidden="1" x14ac:dyDescent="0.25">
      <c r="A88" s="24"/>
      <c r="B88" s="47"/>
      <c r="C88" s="14"/>
      <c r="D88" s="14"/>
      <c r="E88" s="14"/>
      <c r="F88" s="123"/>
      <c r="G88" s="123"/>
      <c r="H88" s="123"/>
      <c r="I88" s="123"/>
      <c r="J88" s="164"/>
      <c r="K88" s="123"/>
      <c r="L88" s="123"/>
      <c r="M88" s="123"/>
      <c r="N88" s="123"/>
    </row>
    <row r="89" spans="1:14" s="1" customFormat="1" ht="31.5" x14ac:dyDescent="0.25">
      <c r="A89" s="182" t="s">
        <v>99</v>
      </c>
      <c r="B89" s="31" t="s">
        <v>100</v>
      </c>
      <c r="C89" s="14"/>
      <c r="D89" s="14"/>
      <c r="E89" s="14"/>
      <c r="F89" s="140">
        <f t="shared" ref="F89:N90" si="21">F90</f>
        <v>10000</v>
      </c>
      <c r="G89" s="140">
        <f t="shared" si="21"/>
        <v>6396</v>
      </c>
      <c r="H89" s="140">
        <f t="shared" si="21"/>
        <v>16396</v>
      </c>
      <c r="I89" s="140">
        <f t="shared" si="21"/>
        <v>10000</v>
      </c>
      <c r="J89" s="163">
        <f t="shared" si="21"/>
        <v>0</v>
      </c>
      <c r="K89" s="140">
        <f t="shared" si="21"/>
        <v>10000</v>
      </c>
      <c r="L89" s="140">
        <f t="shared" si="21"/>
        <v>10000</v>
      </c>
      <c r="M89" s="140">
        <f t="shared" si="21"/>
        <v>0</v>
      </c>
      <c r="N89" s="140">
        <f t="shared" si="21"/>
        <v>10000</v>
      </c>
    </row>
    <row r="90" spans="1:14" s="1" customFormat="1" ht="40.5" customHeight="1" x14ac:dyDescent="0.25">
      <c r="A90" s="44" t="s">
        <v>101</v>
      </c>
      <c r="B90" s="57" t="s">
        <v>102</v>
      </c>
      <c r="C90" s="12"/>
      <c r="D90" s="12"/>
      <c r="E90" s="12"/>
      <c r="F90" s="141">
        <f t="shared" si="21"/>
        <v>10000</v>
      </c>
      <c r="G90" s="141">
        <f>G91+G92</f>
        <v>6396</v>
      </c>
      <c r="H90" s="141">
        <f>H91+H92</f>
        <v>16396</v>
      </c>
      <c r="I90" s="141">
        <f t="shared" si="21"/>
        <v>10000</v>
      </c>
      <c r="J90" s="165">
        <f t="shared" si="21"/>
        <v>0</v>
      </c>
      <c r="K90" s="141">
        <f t="shared" si="21"/>
        <v>10000</v>
      </c>
      <c r="L90" s="141">
        <f t="shared" si="21"/>
        <v>10000</v>
      </c>
      <c r="M90" s="141">
        <f t="shared" si="21"/>
        <v>0</v>
      </c>
      <c r="N90" s="141">
        <f t="shared" si="21"/>
        <v>10000</v>
      </c>
    </row>
    <row r="91" spans="1:14" s="1" customFormat="1" ht="57" customHeight="1" x14ac:dyDescent="0.25">
      <c r="A91" s="44" t="s">
        <v>103</v>
      </c>
      <c r="B91" s="57" t="s">
        <v>104</v>
      </c>
      <c r="C91" s="3">
        <v>200</v>
      </c>
      <c r="D91" s="13" t="s">
        <v>30</v>
      </c>
      <c r="E91" s="13" t="s">
        <v>14</v>
      </c>
      <c r="F91" s="123">
        <v>10000</v>
      </c>
      <c r="G91" s="123"/>
      <c r="H91" s="123">
        <f>F91+G91</f>
        <v>10000</v>
      </c>
      <c r="I91" s="123">
        <v>10000</v>
      </c>
      <c r="J91" s="164"/>
      <c r="K91" s="123">
        <f>I91+J91</f>
        <v>10000</v>
      </c>
      <c r="L91" s="123">
        <v>10000</v>
      </c>
      <c r="M91" s="123"/>
      <c r="N91" s="123">
        <f>L91+M91</f>
        <v>10000</v>
      </c>
    </row>
    <row r="92" spans="1:14" s="1" customFormat="1" ht="57" customHeight="1" x14ac:dyDescent="0.25">
      <c r="A92" s="44" t="s">
        <v>103</v>
      </c>
      <c r="B92" s="57" t="s">
        <v>104</v>
      </c>
      <c r="C92" s="3">
        <v>200</v>
      </c>
      <c r="D92" s="13" t="s">
        <v>30</v>
      </c>
      <c r="E92" s="13" t="s">
        <v>64</v>
      </c>
      <c r="F92" s="123"/>
      <c r="G92" s="123">
        <v>6396</v>
      </c>
      <c r="H92" s="123">
        <f>F92+G92</f>
        <v>6396</v>
      </c>
      <c r="I92" s="123"/>
      <c r="J92" s="164"/>
      <c r="K92" s="123"/>
      <c r="L92" s="123"/>
      <c r="M92" s="123"/>
      <c r="N92" s="123"/>
    </row>
    <row r="93" spans="1:14" s="1" customFormat="1" ht="37.5" customHeight="1" x14ac:dyDescent="0.25">
      <c r="A93" s="25" t="s">
        <v>105</v>
      </c>
      <c r="B93" s="41">
        <v>2</v>
      </c>
      <c r="C93" s="8"/>
      <c r="D93" s="9"/>
      <c r="E93" s="9"/>
      <c r="F93" s="146">
        <f t="shared" ref="F93:N93" si="22">F94+F112+F165+F179+F187+F222</f>
        <v>15904050</v>
      </c>
      <c r="G93" s="146">
        <f t="shared" si="22"/>
        <v>-1858963</v>
      </c>
      <c r="H93" s="146">
        <f t="shared" si="22"/>
        <v>14045087</v>
      </c>
      <c r="I93" s="146">
        <f t="shared" si="22"/>
        <v>15647292</v>
      </c>
      <c r="J93" s="170">
        <f t="shared" si="22"/>
        <v>-1246664</v>
      </c>
      <c r="K93" s="146">
        <f t="shared" si="22"/>
        <v>14400628</v>
      </c>
      <c r="L93" s="146">
        <f t="shared" si="22"/>
        <v>16548230</v>
      </c>
      <c r="M93" s="146">
        <f t="shared" si="22"/>
        <v>-1426286</v>
      </c>
      <c r="N93" s="146">
        <f t="shared" si="22"/>
        <v>15121944</v>
      </c>
    </row>
    <row r="94" spans="1:14" s="1" customFormat="1" ht="24" customHeight="1" x14ac:dyDescent="0.25">
      <c r="A94" s="25" t="s">
        <v>106</v>
      </c>
      <c r="B94" s="38" t="s">
        <v>107</v>
      </c>
      <c r="C94" s="8"/>
      <c r="D94" s="9"/>
      <c r="E94" s="9"/>
      <c r="F94" s="146">
        <f t="shared" ref="F94:N94" si="23">F100+F97+F95</f>
        <v>3393708</v>
      </c>
      <c r="G94" s="146">
        <f t="shared" si="23"/>
        <v>53216</v>
      </c>
      <c r="H94" s="146">
        <f t="shared" si="23"/>
        <v>3446924</v>
      </c>
      <c r="I94" s="146">
        <f t="shared" si="23"/>
        <v>3369660</v>
      </c>
      <c r="J94" s="170">
        <f t="shared" si="23"/>
        <v>83179</v>
      </c>
      <c r="K94" s="146">
        <f t="shared" si="23"/>
        <v>3452839</v>
      </c>
      <c r="L94" s="146">
        <f t="shared" si="23"/>
        <v>3878712</v>
      </c>
      <c r="M94" s="146">
        <f t="shared" si="23"/>
        <v>-165940</v>
      </c>
      <c r="N94" s="146">
        <f t="shared" si="23"/>
        <v>3712772</v>
      </c>
    </row>
    <row r="95" spans="1:14" s="1" customFormat="1" ht="33.75" customHeight="1" x14ac:dyDescent="0.25">
      <c r="A95" s="23" t="s">
        <v>108</v>
      </c>
      <c r="B95" s="43" t="s">
        <v>109</v>
      </c>
      <c r="C95" s="10"/>
      <c r="D95" s="12"/>
      <c r="E95" s="12"/>
      <c r="F95" s="147">
        <f t="shared" ref="F95:N95" si="24">F96</f>
        <v>2764533</v>
      </c>
      <c r="G95" s="147">
        <f t="shared" si="24"/>
        <v>18755</v>
      </c>
      <c r="H95" s="147">
        <f t="shared" si="24"/>
        <v>2783288</v>
      </c>
      <c r="I95" s="147">
        <f t="shared" si="24"/>
        <v>2996694</v>
      </c>
      <c r="J95" s="171">
        <f t="shared" si="24"/>
        <v>-34807</v>
      </c>
      <c r="K95" s="147">
        <f t="shared" si="24"/>
        <v>2961887</v>
      </c>
      <c r="L95" s="147">
        <f t="shared" si="24"/>
        <v>3186393</v>
      </c>
      <c r="M95" s="147">
        <f t="shared" si="24"/>
        <v>-57559</v>
      </c>
      <c r="N95" s="147">
        <f t="shared" si="24"/>
        <v>3128834</v>
      </c>
    </row>
    <row r="96" spans="1:14" s="1" customFormat="1" ht="66.75" customHeight="1" x14ac:dyDescent="0.25">
      <c r="A96" s="23" t="s">
        <v>110</v>
      </c>
      <c r="B96" s="43" t="s">
        <v>111</v>
      </c>
      <c r="C96" s="10">
        <v>500</v>
      </c>
      <c r="D96" s="13" t="s">
        <v>13</v>
      </c>
      <c r="E96" s="13" t="s">
        <v>21</v>
      </c>
      <c r="F96" s="123">
        <v>2764533</v>
      </c>
      <c r="G96" s="123">
        <v>18755</v>
      </c>
      <c r="H96" s="123">
        <f>F96+G96</f>
        <v>2783288</v>
      </c>
      <c r="I96" s="123">
        <v>2996694</v>
      </c>
      <c r="J96" s="164">
        <f>-88360+53553</f>
        <v>-34807</v>
      </c>
      <c r="K96" s="123">
        <f>I96+J96</f>
        <v>2961887</v>
      </c>
      <c r="L96" s="123">
        <v>3186393</v>
      </c>
      <c r="M96" s="123">
        <f>-94015+36456</f>
        <v>-57559</v>
      </c>
      <c r="N96" s="123">
        <f>L96+M96</f>
        <v>3128834</v>
      </c>
    </row>
    <row r="97" spans="1:14" s="1" customFormat="1" ht="37.5" customHeight="1" x14ac:dyDescent="0.25">
      <c r="A97" s="23" t="s">
        <v>112</v>
      </c>
      <c r="B97" s="43" t="s">
        <v>113</v>
      </c>
      <c r="C97" s="10"/>
      <c r="D97" s="12"/>
      <c r="E97" s="12"/>
      <c r="F97" s="147">
        <f t="shared" ref="F97:N97" si="25">F98+F99</f>
        <v>372966</v>
      </c>
      <c r="G97" s="147">
        <f t="shared" si="25"/>
        <v>0</v>
      </c>
      <c r="H97" s="147">
        <f t="shared" si="25"/>
        <v>372966</v>
      </c>
      <c r="I97" s="147">
        <f t="shared" si="25"/>
        <v>372966</v>
      </c>
      <c r="J97" s="171">
        <f t="shared" si="25"/>
        <v>0</v>
      </c>
      <c r="K97" s="147">
        <f t="shared" si="25"/>
        <v>372966</v>
      </c>
      <c r="L97" s="147">
        <f t="shared" si="25"/>
        <v>372966</v>
      </c>
      <c r="M97" s="147">
        <f t="shared" si="25"/>
        <v>0</v>
      </c>
      <c r="N97" s="147">
        <f t="shared" si="25"/>
        <v>372966</v>
      </c>
    </row>
    <row r="98" spans="1:14" s="1" customFormat="1" ht="38.25" customHeight="1" x14ac:dyDescent="0.25">
      <c r="A98" s="23" t="s">
        <v>114</v>
      </c>
      <c r="B98" s="43" t="s">
        <v>115</v>
      </c>
      <c r="C98" s="10">
        <v>500</v>
      </c>
      <c r="D98" s="13" t="s">
        <v>13</v>
      </c>
      <c r="E98" s="13" t="s">
        <v>21</v>
      </c>
      <c r="F98" s="123">
        <v>67366</v>
      </c>
      <c r="G98" s="123"/>
      <c r="H98" s="123">
        <f>F98+G98</f>
        <v>67366</v>
      </c>
      <c r="I98" s="123">
        <v>67366</v>
      </c>
      <c r="J98" s="164"/>
      <c r="K98" s="123">
        <f>I98+J98</f>
        <v>67366</v>
      </c>
      <c r="L98" s="123">
        <v>67366</v>
      </c>
      <c r="M98" s="123"/>
      <c r="N98" s="123">
        <f>L98+M98</f>
        <v>67366</v>
      </c>
    </row>
    <row r="99" spans="1:14" s="1" customFormat="1" ht="63" x14ac:dyDescent="0.25">
      <c r="A99" s="23" t="s">
        <v>116</v>
      </c>
      <c r="B99" s="43" t="s">
        <v>117</v>
      </c>
      <c r="C99" s="10">
        <v>500</v>
      </c>
      <c r="D99" s="13" t="s">
        <v>37</v>
      </c>
      <c r="E99" s="13" t="s">
        <v>93</v>
      </c>
      <c r="F99" s="123">
        <v>305600</v>
      </c>
      <c r="G99" s="123"/>
      <c r="H99" s="123">
        <f>F99+G99</f>
        <v>305600</v>
      </c>
      <c r="I99" s="123">
        <v>305600</v>
      </c>
      <c r="J99" s="164"/>
      <c r="K99" s="123">
        <f>I99+J99</f>
        <v>305600</v>
      </c>
      <c r="L99" s="123">
        <v>305600</v>
      </c>
      <c r="M99" s="123"/>
      <c r="N99" s="123">
        <f>L99+M99</f>
        <v>305600</v>
      </c>
    </row>
    <row r="100" spans="1:14" s="1" customFormat="1" ht="35.25" customHeight="1" x14ac:dyDescent="0.25">
      <c r="A100" s="44" t="s">
        <v>118</v>
      </c>
      <c r="B100" s="46" t="s">
        <v>119</v>
      </c>
      <c r="C100" s="10"/>
      <c r="D100" s="12"/>
      <c r="E100" s="12"/>
      <c r="F100" s="147">
        <f t="shared" ref="F100:N100" si="26">F102+F104+F105+F101</f>
        <v>256209</v>
      </c>
      <c r="G100" s="147">
        <f t="shared" si="26"/>
        <v>34461</v>
      </c>
      <c r="H100" s="147">
        <f t="shared" si="26"/>
        <v>290670</v>
      </c>
      <c r="I100" s="147">
        <f t="shared" si="26"/>
        <v>0</v>
      </c>
      <c r="J100" s="171">
        <f t="shared" si="26"/>
        <v>117986</v>
      </c>
      <c r="K100" s="147">
        <f t="shared" si="26"/>
        <v>117986</v>
      </c>
      <c r="L100" s="147">
        <f t="shared" si="26"/>
        <v>319353</v>
      </c>
      <c r="M100" s="147">
        <f t="shared" si="26"/>
        <v>-108381</v>
      </c>
      <c r="N100" s="147">
        <f t="shared" si="26"/>
        <v>210972</v>
      </c>
    </row>
    <row r="101" spans="1:14" s="1" customFormat="1" ht="35.25" hidden="1" customHeight="1" x14ac:dyDescent="0.25">
      <c r="A101" s="44" t="s">
        <v>120</v>
      </c>
      <c r="B101" s="46" t="s">
        <v>121</v>
      </c>
      <c r="C101" s="10">
        <v>400</v>
      </c>
      <c r="D101" s="13" t="s">
        <v>13</v>
      </c>
      <c r="E101" s="13" t="s">
        <v>21</v>
      </c>
      <c r="F101" s="147"/>
      <c r="G101" s="147"/>
      <c r="H101" s="147"/>
      <c r="I101" s="147"/>
      <c r="J101" s="171"/>
      <c r="K101" s="147"/>
      <c r="L101" s="147"/>
      <c r="M101" s="147"/>
      <c r="N101" s="147"/>
    </row>
    <row r="102" spans="1:14" s="1" customFormat="1" ht="70.5" customHeight="1" x14ac:dyDescent="0.25">
      <c r="A102" s="44" t="s">
        <v>122</v>
      </c>
      <c r="B102" s="46" t="s">
        <v>123</v>
      </c>
      <c r="C102" s="10">
        <v>400</v>
      </c>
      <c r="D102" s="13" t="s">
        <v>13</v>
      </c>
      <c r="E102" s="13" t="s">
        <v>21</v>
      </c>
      <c r="F102" s="123">
        <v>0</v>
      </c>
      <c r="G102" s="123">
        <v>0</v>
      </c>
      <c r="H102" s="123"/>
      <c r="I102" s="123"/>
      <c r="J102" s="164"/>
      <c r="K102" s="123"/>
      <c r="L102" s="123">
        <v>319353</v>
      </c>
      <c r="M102" s="123">
        <v>-240029</v>
      </c>
      <c r="N102" s="123">
        <f>L102+M102</f>
        <v>79324</v>
      </c>
    </row>
    <row r="103" spans="1:14" s="1" customFormat="1" ht="70.5" hidden="1" customHeight="1" x14ac:dyDescent="0.25">
      <c r="A103" s="44" t="s">
        <v>124</v>
      </c>
      <c r="B103" s="46" t="s">
        <v>125</v>
      </c>
      <c r="C103" s="10">
        <v>500</v>
      </c>
      <c r="D103" s="13" t="s">
        <v>13</v>
      </c>
      <c r="E103" s="13" t="s">
        <v>21</v>
      </c>
      <c r="F103" s="123"/>
      <c r="G103" s="123"/>
      <c r="H103" s="123">
        <f>F103+G103</f>
        <v>0</v>
      </c>
      <c r="I103" s="123"/>
      <c r="J103" s="164"/>
      <c r="K103" s="123">
        <f>I103+J103</f>
        <v>0</v>
      </c>
      <c r="L103" s="123"/>
      <c r="M103" s="123"/>
      <c r="N103" s="123">
        <f>L103+M103</f>
        <v>0</v>
      </c>
    </row>
    <row r="104" spans="1:14" s="1" customFormat="1" ht="58.5" customHeight="1" x14ac:dyDescent="0.25">
      <c r="A104" s="44" t="s">
        <v>126</v>
      </c>
      <c r="B104" s="46" t="s">
        <v>127</v>
      </c>
      <c r="C104" s="10">
        <v>500</v>
      </c>
      <c r="D104" s="13" t="s">
        <v>13</v>
      </c>
      <c r="E104" s="13" t="s">
        <v>21</v>
      </c>
      <c r="F104" s="123">
        <v>112500</v>
      </c>
      <c r="G104" s="123"/>
      <c r="H104" s="123">
        <f>F104+G104</f>
        <v>112500</v>
      </c>
      <c r="I104" s="123">
        <v>0</v>
      </c>
      <c r="J104" s="164"/>
      <c r="K104" s="123"/>
      <c r="L104" s="123">
        <v>0</v>
      </c>
      <c r="M104" s="123">
        <v>79200</v>
      </c>
      <c r="N104" s="123">
        <f>L104+M104</f>
        <v>79200</v>
      </c>
    </row>
    <row r="105" spans="1:14" s="1" customFormat="1" ht="39.75" customHeight="1" x14ac:dyDescent="0.25">
      <c r="A105" s="44" t="s">
        <v>128</v>
      </c>
      <c r="B105" s="46" t="s">
        <v>129</v>
      </c>
      <c r="C105" s="10">
        <v>500</v>
      </c>
      <c r="D105" s="13" t="s">
        <v>13</v>
      </c>
      <c r="E105" s="13" t="s">
        <v>21</v>
      </c>
      <c r="F105" s="123">
        <v>143709</v>
      </c>
      <c r="G105" s="123">
        <v>34461</v>
      </c>
      <c r="H105" s="123">
        <f>F105+G105</f>
        <v>178170</v>
      </c>
      <c r="I105" s="123">
        <v>0</v>
      </c>
      <c r="J105" s="164">
        <v>117986</v>
      </c>
      <c r="K105" s="123">
        <f>I105+J105</f>
        <v>117986</v>
      </c>
      <c r="L105" s="123">
        <v>0</v>
      </c>
      <c r="M105" s="123">
        <v>52448</v>
      </c>
      <c r="N105" s="123">
        <f>L105+M105</f>
        <v>52448</v>
      </c>
    </row>
    <row r="106" spans="1:14" s="1" customFormat="1" ht="15.75" hidden="1" x14ac:dyDescent="0.25">
      <c r="A106" s="23"/>
      <c r="B106" s="42"/>
      <c r="C106" s="10"/>
      <c r="D106" s="12"/>
      <c r="E106" s="12"/>
      <c r="F106" s="123"/>
      <c r="G106" s="123"/>
      <c r="H106" s="123"/>
      <c r="I106" s="123"/>
      <c r="J106" s="164"/>
      <c r="K106" s="123"/>
      <c r="L106" s="123"/>
      <c r="M106" s="123"/>
      <c r="N106" s="123"/>
    </row>
    <row r="107" spans="1:14" s="1" customFormat="1" ht="15.75" hidden="1" x14ac:dyDescent="0.25">
      <c r="A107" s="23"/>
      <c r="B107" s="42"/>
      <c r="C107" s="10"/>
      <c r="D107" s="12"/>
      <c r="E107" s="12"/>
      <c r="F107" s="123"/>
      <c r="G107" s="123"/>
      <c r="H107" s="123"/>
      <c r="I107" s="123"/>
      <c r="J107" s="164"/>
      <c r="K107" s="123"/>
      <c r="L107" s="123"/>
      <c r="M107" s="123"/>
      <c r="N107" s="123"/>
    </row>
    <row r="108" spans="1:14" s="1" customFormat="1" ht="15.75" hidden="1" x14ac:dyDescent="0.25">
      <c r="A108" s="44"/>
      <c r="B108" s="42"/>
      <c r="C108" s="10"/>
      <c r="D108" s="12"/>
      <c r="E108" s="12"/>
      <c r="F108" s="123"/>
      <c r="G108" s="123"/>
      <c r="H108" s="123"/>
      <c r="I108" s="123"/>
      <c r="J108" s="164"/>
      <c r="K108" s="123"/>
      <c r="L108" s="123"/>
      <c r="M108" s="123"/>
      <c r="N108" s="123"/>
    </row>
    <row r="109" spans="1:14" s="1" customFormat="1" ht="15.75" hidden="1" x14ac:dyDescent="0.25">
      <c r="A109" s="23"/>
      <c r="B109" s="60"/>
      <c r="C109" s="10"/>
      <c r="D109" s="12"/>
      <c r="E109" s="12"/>
      <c r="F109" s="123"/>
      <c r="G109" s="123"/>
      <c r="H109" s="123"/>
      <c r="I109" s="123"/>
      <c r="J109" s="164"/>
      <c r="K109" s="123"/>
      <c r="L109" s="123"/>
      <c r="M109" s="123"/>
      <c r="N109" s="123"/>
    </row>
    <row r="110" spans="1:14" s="1" customFormat="1" ht="15.75" hidden="1" x14ac:dyDescent="0.25">
      <c r="A110" s="23"/>
      <c r="B110" s="42"/>
      <c r="C110" s="10"/>
      <c r="D110" s="12"/>
      <c r="E110" s="12"/>
      <c r="F110" s="123"/>
      <c r="G110" s="123"/>
      <c r="H110" s="123"/>
      <c r="I110" s="123"/>
      <c r="J110" s="164"/>
      <c r="K110" s="123"/>
      <c r="L110" s="123"/>
      <c r="M110" s="123"/>
      <c r="N110" s="123"/>
    </row>
    <row r="111" spans="1:14" s="1" customFormat="1" ht="15.75" hidden="1" x14ac:dyDescent="0.25">
      <c r="A111" s="23"/>
      <c r="B111" s="42"/>
      <c r="C111" s="10"/>
      <c r="D111" s="12"/>
      <c r="E111" s="12"/>
      <c r="F111" s="123"/>
      <c r="G111" s="123"/>
      <c r="H111" s="123"/>
      <c r="I111" s="123"/>
      <c r="J111" s="164"/>
      <c r="K111" s="123"/>
      <c r="L111" s="123"/>
      <c r="M111" s="123"/>
      <c r="N111" s="123"/>
    </row>
    <row r="112" spans="1:14" s="1" customFormat="1" ht="23.25" customHeight="1" x14ac:dyDescent="0.25">
      <c r="A112" s="25" t="s">
        <v>130</v>
      </c>
      <c r="B112" s="38" t="s">
        <v>131</v>
      </c>
      <c r="C112" s="8"/>
      <c r="D112" s="9"/>
      <c r="E112" s="9"/>
      <c r="F112" s="146">
        <f t="shared" ref="F112:N112" si="27">F146+F113+F123+F128++F133+F139+F160</f>
        <v>11647624</v>
      </c>
      <c r="G112" s="146">
        <f t="shared" si="27"/>
        <v>-1912547</v>
      </c>
      <c r="H112" s="146">
        <f t="shared" si="27"/>
        <v>9735077</v>
      </c>
      <c r="I112" s="146">
        <f t="shared" si="27"/>
        <v>11401095</v>
      </c>
      <c r="J112" s="170">
        <f t="shared" si="27"/>
        <v>-1402965</v>
      </c>
      <c r="K112" s="146">
        <f t="shared" si="27"/>
        <v>9998130</v>
      </c>
      <c r="L112" s="146">
        <f t="shared" si="27"/>
        <v>11770271</v>
      </c>
      <c r="M112" s="146">
        <f t="shared" si="27"/>
        <v>-1259133</v>
      </c>
      <c r="N112" s="146">
        <f t="shared" si="27"/>
        <v>10511138</v>
      </c>
    </row>
    <row r="113" spans="1:14" s="1" customFormat="1" ht="21.75" customHeight="1" x14ac:dyDescent="0.25">
      <c r="A113" s="23" t="s">
        <v>132</v>
      </c>
      <c r="B113" s="55" t="s">
        <v>133</v>
      </c>
      <c r="C113" s="3"/>
      <c r="D113" s="6"/>
      <c r="E113" s="6"/>
      <c r="F113" s="123">
        <f t="shared" ref="F113:N113" si="28">F114+F115+F116+F117+F118+F119+F120+F121+F122</f>
        <v>9423149</v>
      </c>
      <c r="G113" s="123">
        <f t="shared" si="28"/>
        <v>44960</v>
      </c>
      <c r="H113" s="123">
        <f t="shared" si="28"/>
        <v>9468109</v>
      </c>
      <c r="I113" s="123">
        <f t="shared" si="28"/>
        <v>10068721</v>
      </c>
      <c r="J113" s="164">
        <f t="shared" si="28"/>
        <v>-160921</v>
      </c>
      <c r="K113" s="123">
        <f t="shared" si="28"/>
        <v>9907800</v>
      </c>
      <c r="L113" s="123">
        <f t="shared" si="28"/>
        <v>10536112</v>
      </c>
      <c r="M113" s="123">
        <f t="shared" si="28"/>
        <v>-196097</v>
      </c>
      <c r="N113" s="123">
        <f t="shared" si="28"/>
        <v>10340015</v>
      </c>
    </row>
    <row r="114" spans="1:14" s="1" customFormat="1" ht="85.5" customHeight="1" x14ac:dyDescent="0.25">
      <c r="A114" s="23" t="s">
        <v>134</v>
      </c>
      <c r="B114" s="55" t="s">
        <v>135</v>
      </c>
      <c r="C114" s="3">
        <v>100</v>
      </c>
      <c r="D114" s="7" t="s">
        <v>13</v>
      </c>
      <c r="E114" s="7" t="s">
        <v>71</v>
      </c>
      <c r="F114" s="123">
        <v>12166</v>
      </c>
      <c r="G114" s="123">
        <v>65</v>
      </c>
      <c r="H114" s="123">
        <f t="shared" ref="H114:H122" si="29">F114+G114</f>
        <v>12231</v>
      </c>
      <c r="I114" s="123">
        <v>12796</v>
      </c>
      <c r="J114" s="164">
        <f>-381+173</f>
        <v>-208</v>
      </c>
      <c r="K114" s="123">
        <f t="shared" ref="K114:K122" si="30">I114+J114</f>
        <v>12588</v>
      </c>
      <c r="L114" s="123">
        <v>13277</v>
      </c>
      <c r="M114" s="123">
        <f>-395+117</f>
        <v>-278</v>
      </c>
      <c r="N114" s="123">
        <f t="shared" ref="N114:N122" si="31">L114+M114</f>
        <v>12999</v>
      </c>
    </row>
    <row r="115" spans="1:14" s="1" customFormat="1" ht="54.75" customHeight="1" x14ac:dyDescent="0.25">
      <c r="A115" s="23" t="s">
        <v>1971</v>
      </c>
      <c r="B115" s="55" t="s">
        <v>135</v>
      </c>
      <c r="C115" s="3">
        <v>200</v>
      </c>
      <c r="D115" s="7" t="s">
        <v>13</v>
      </c>
      <c r="E115" s="7" t="s">
        <v>71</v>
      </c>
      <c r="F115" s="123">
        <v>404</v>
      </c>
      <c r="G115" s="123"/>
      <c r="H115" s="123">
        <f t="shared" si="29"/>
        <v>404</v>
      </c>
      <c r="I115" s="123">
        <v>404</v>
      </c>
      <c r="J115" s="164"/>
      <c r="K115" s="123">
        <f t="shared" si="30"/>
        <v>404</v>
      </c>
      <c r="L115" s="123">
        <v>404</v>
      </c>
      <c r="M115" s="123"/>
      <c r="N115" s="123">
        <f t="shared" si="31"/>
        <v>404</v>
      </c>
    </row>
    <row r="116" spans="1:14" s="1" customFormat="1" ht="59.25" customHeight="1" x14ac:dyDescent="0.25">
      <c r="A116" s="23" t="s">
        <v>136</v>
      </c>
      <c r="B116" s="55" t="s">
        <v>135</v>
      </c>
      <c r="C116" s="4" t="s">
        <v>16</v>
      </c>
      <c r="D116" s="7" t="s">
        <v>13</v>
      </c>
      <c r="E116" s="7" t="s">
        <v>71</v>
      </c>
      <c r="F116" s="123">
        <v>474670</v>
      </c>
      <c r="G116" s="123">
        <f>116+1596</f>
        <v>1712</v>
      </c>
      <c r="H116" s="123">
        <f t="shared" si="29"/>
        <v>476382</v>
      </c>
      <c r="I116" s="123">
        <v>499472</v>
      </c>
      <c r="J116" s="164">
        <f>-11569+4243</f>
        <v>-7326</v>
      </c>
      <c r="K116" s="123">
        <f t="shared" si="30"/>
        <v>492146</v>
      </c>
      <c r="L116" s="123">
        <v>516960</v>
      </c>
      <c r="M116" s="123">
        <f>-12014+2863</f>
        <v>-9151</v>
      </c>
      <c r="N116" s="123">
        <f t="shared" si="31"/>
        <v>507809</v>
      </c>
    </row>
    <row r="117" spans="1:14" s="1" customFormat="1" ht="36.75" customHeight="1" x14ac:dyDescent="0.25">
      <c r="A117" s="23" t="s">
        <v>137</v>
      </c>
      <c r="B117" s="55" t="s">
        <v>135</v>
      </c>
      <c r="C117" s="3">
        <v>800</v>
      </c>
      <c r="D117" s="7" t="s">
        <v>13</v>
      </c>
      <c r="E117" s="7" t="s">
        <v>71</v>
      </c>
      <c r="F117" s="123">
        <v>1</v>
      </c>
      <c r="G117" s="123"/>
      <c r="H117" s="123">
        <f t="shared" si="29"/>
        <v>1</v>
      </c>
      <c r="I117" s="123">
        <v>1</v>
      </c>
      <c r="J117" s="164"/>
      <c r="K117" s="123">
        <f t="shared" si="30"/>
        <v>1</v>
      </c>
      <c r="L117" s="123">
        <v>1</v>
      </c>
      <c r="M117" s="123"/>
      <c r="N117" s="123">
        <f t="shared" si="31"/>
        <v>1</v>
      </c>
    </row>
    <row r="118" spans="1:14" s="1" customFormat="1" ht="40.5" customHeight="1" x14ac:dyDescent="0.25">
      <c r="A118" s="23" t="s">
        <v>138</v>
      </c>
      <c r="B118" s="55" t="s">
        <v>139</v>
      </c>
      <c r="C118" s="3">
        <v>600</v>
      </c>
      <c r="D118" s="7" t="s">
        <v>13</v>
      </c>
      <c r="E118" s="7" t="s">
        <v>71</v>
      </c>
      <c r="F118" s="123">
        <v>11128</v>
      </c>
      <c r="G118" s="123">
        <v>60</v>
      </c>
      <c r="H118" s="123">
        <f t="shared" si="29"/>
        <v>11188</v>
      </c>
      <c r="I118" s="123">
        <v>11608</v>
      </c>
      <c r="J118" s="164">
        <v>164</v>
      </c>
      <c r="K118" s="123">
        <f t="shared" si="30"/>
        <v>11772</v>
      </c>
      <c r="L118" s="123">
        <v>11956</v>
      </c>
      <c r="M118" s="123">
        <v>110</v>
      </c>
      <c r="N118" s="123">
        <f t="shared" si="31"/>
        <v>12066</v>
      </c>
    </row>
    <row r="119" spans="1:14" s="1" customFormat="1" ht="63" x14ac:dyDescent="0.25">
      <c r="A119" s="23" t="s">
        <v>1976</v>
      </c>
      <c r="B119" s="55" t="s">
        <v>140</v>
      </c>
      <c r="C119" s="3">
        <v>100</v>
      </c>
      <c r="D119" s="7" t="s">
        <v>13</v>
      </c>
      <c r="E119" s="7" t="s">
        <v>71</v>
      </c>
      <c r="F119" s="123">
        <v>255</v>
      </c>
      <c r="G119" s="123"/>
      <c r="H119" s="123">
        <f t="shared" si="29"/>
        <v>255</v>
      </c>
      <c r="I119" s="123">
        <v>255</v>
      </c>
      <c r="J119" s="164"/>
      <c r="K119" s="123">
        <f t="shared" si="30"/>
        <v>255</v>
      </c>
      <c r="L119" s="123">
        <v>255</v>
      </c>
      <c r="M119" s="123"/>
      <c r="N119" s="123">
        <f t="shared" si="31"/>
        <v>255</v>
      </c>
    </row>
    <row r="120" spans="1:14" s="1" customFormat="1" ht="63" x14ac:dyDescent="0.25">
      <c r="A120" s="23" t="s">
        <v>141</v>
      </c>
      <c r="B120" s="55" t="s">
        <v>140</v>
      </c>
      <c r="C120" s="3">
        <v>600</v>
      </c>
      <c r="D120" s="7" t="s">
        <v>13</v>
      </c>
      <c r="E120" s="7" t="s">
        <v>71</v>
      </c>
      <c r="F120" s="123">
        <v>1775</v>
      </c>
      <c r="G120" s="123"/>
      <c r="H120" s="123">
        <f t="shared" si="29"/>
        <v>1775</v>
      </c>
      <c r="I120" s="123">
        <v>1775</v>
      </c>
      <c r="J120" s="164"/>
      <c r="K120" s="123">
        <f t="shared" si="30"/>
        <v>1775</v>
      </c>
      <c r="L120" s="123">
        <v>1775</v>
      </c>
      <c r="M120" s="123"/>
      <c r="N120" s="123">
        <f t="shared" si="31"/>
        <v>1775</v>
      </c>
    </row>
    <row r="121" spans="1:14" s="1" customFormat="1" ht="31.5" x14ac:dyDescent="0.25">
      <c r="A121" s="23" t="s">
        <v>142</v>
      </c>
      <c r="B121" s="55" t="s">
        <v>143</v>
      </c>
      <c r="C121" s="3">
        <v>500</v>
      </c>
      <c r="D121" s="7" t="s">
        <v>13</v>
      </c>
      <c r="E121" s="7" t="s">
        <v>71</v>
      </c>
      <c r="F121" s="123">
        <v>8814841</v>
      </c>
      <c r="G121" s="123">
        <v>43123</v>
      </c>
      <c r="H121" s="123">
        <f t="shared" si="29"/>
        <v>8857964</v>
      </c>
      <c r="I121" s="123">
        <v>9434501</v>
      </c>
      <c r="J121" s="164">
        <f>-274644+121093</f>
        <v>-153551</v>
      </c>
      <c r="K121" s="123">
        <f t="shared" si="30"/>
        <v>9280950</v>
      </c>
      <c r="L121" s="123">
        <v>9883575</v>
      </c>
      <c r="M121" s="123">
        <f>-287823+101045</f>
        <v>-186778</v>
      </c>
      <c r="N121" s="123">
        <f t="shared" si="31"/>
        <v>9696797</v>
      </c>
    </row>
    <row r="122" spans="1:14" s="1" customFormat="1" ht="52.5" customHeight="1" x14ac:dyDescent="0.25">
      <c r="A122" s="23" t="s">
        <v>144</v>
      </c>
      <c r="B122" s="55" t="s">
        <v>145</v>
      </c>
      <c r="C122" s="3">
        <v>500</v>
      </c>
      <c r="D122" s="7" t="s">
        <v>13</v>
      </c>
      <c r="E122" s="7" t="s">
        <v>71</v>
      </c>
      <c r="F122" s="123">
        <v>107909</v>
      </c>
      <c r="G122" s="123"/>
      <c r="H122" s="123">
        <f t="shared" si="29"/>
        <v>107909</v>
      </c>
      <c r="I122" s="123">
        <v>107909</v>
      </c>
      <c r="J122" s="164"/>
      <c r="K122" s="123">
        <f t="shared" si="30"/>
        <v>107909</v>
      </c>
      <c r="L122" s="123">
        <v>107909</v>
      </c>
      <c r="M122" s="123"/>
      <c r="N122" s="123">
        <f t="shared" si="31"/>
        <v>107909</v>
      </c>
    </row>
    <row r="123" spans="1:14" s="1" customFormat="1" ht="24" customHeight="1" x14ac:dyDescent="0.25">
      <c r="A123" s="23" t="s">
        <v>146</v>
      </c>
      <c r="B123" s="55" t="s">
        <v>147</v>
      </c>
      <c r="C123" s="3"/>
      <c r="D123" s="6"/>
      <c r="E123" s="6"/>
      <c r="F123" s="123">
        <f t="shared" ref="F123:N123" si="32">F124+F125+F126+F127</f>
        <v>445</v>
      </c>
      <c r="G123" s="123">
        <f t="shared" si="32"/>
        <v>0</v>
      </c>
      <c r="H123" s="123">
        <f t="shared" si="32"/>
        <v>445</v>
      </c>
      <c r="I123" s="123">
        <f t="shared" si="32"/>
        <v>452</v>
      </c>
      <c r="J123" s="164">
        <f t="shared" si="32"/>
        <v>0</v>
      </c>
      <c r="K123" s="123">
        <f t="shared" si="32"/>
        <v>452</v>
      </c>
      <c r="L123" s="123">
        <f t="shared" si="32"/>
        <v>458</v>
      </c>
      <c r="M123" s="123">
        <f t="shared" si="32"/>
        <v>0</v>
      </c>
      <c r="N123" s="123">
        <f t="shared" si="32"/>
        <v>458</v>
      </c>
    </row>
    <row r="124" spans="1:14" s="1" customFormat="1" ht="37.5" hidden="1" customHeight="1" x14ac:dyDescent="0.25">
      <c r="A124" s="23" t="s">
        <v>148</v>
      </c>
      <c r="B124" s="55" t="s">
        <v>149</v>
      </c>
      <c r="C124" s="4" t="s">
        <v>150</v>
      </c>
      <c r="D124" s="7" t="s">
        <v>13</v>
      </c>
      <c r="E124" s="7" t="s">
        <v>71</v>
      </c>
      <c r="F124" s="123"/>
      <c r="G124" s="123"/>
      <c r="H124" s="123"/>
      <c r="I124" s="123"/>
      <c r="J124" s="164"/>
      <c r="K124" s="123"/>
      <c r="L124" s="123"/>
      <c r="M124" s="123"/>
      <c r="N124" s="123"/>
    </row>
    <row r="125" spans="1:14" s="1" customFormat="1" ht="87" hidden="1" customHeight="1" x14ac:dyDescent="0.25">
      <c r="A125" s="23" t="s">
        <v>151</v>
      </c>
      <c r="B125" s="55" t="s">
        <v>152</v>
      </c>
      <c r="C125" s="3">
        <v>200</v>
      </c>
      <c r="D125" s="7" t="s">
        <v>13</v>
      </c>
      <c r="E125" s="7" t="s">
        <v>71</v>
      </c>
      <c r="F125" s="123"/>
      <c r="G125" s="123"/>
      <c r="H125" s="123"/>
      <c r="I125" s="123"/>
      <c r="J125" s="164"/>
      <c r="K125" s="123"/>
      <c r="L125" s="123"/>
      <c r="M125" s="123"/>
      <c r="N125" s="123"/>
    </row>
    <row r="126" spans="1:14" s="1" customFormat="1" ht="94.5" hidden="1" x14ac:dyDescent="0.25">
      <c r="A126" s="23" t="s">
        <v>153</v>
      </c>
      <c r="B126" s="55" t="s">
        <v>152</v>
      </c>
      <c r="C126" s="3">
        <v>600</v>
      </c>
      <c r="D126" s="7" t="s">
        <v>13</v>
      </c>
      <c r="E126" s="7" t="s">
        <v>71</v>
      </c>
      <c r="F126" s="123"/>
      <c r="G126" s="123"/>
      <c r="H126" s="123"/>
      <c r="I126" s="123"/>
      <c r="J126" s="164"/>
      <c r="K126" s="123"/>
      <c r="L126" s="123"/>
      <c r="M126" s="123"/>
      <c r="N126" s="123"/>
    </row>
    <row r="127" spans="1:14" s="1" customFormat="1" ht="31.5" x14ac:dyDescent="0.25">
      <c r="A127" s="23" t="s">
        <v>148</v>
      </c>
      <c r="B127" s="55" t="s">
        <v>149</v>
      </c>
      <c r="C127" s="4" t="s">
        <v>150</v>
      </c>
      <c r="D127" s="7" t="s">
        <v>37</v>
      </c>
      <c r="E127" s="7" t="s">
        <v>30</v>
      </c>
      <c r="F127" s="123">
        <v>445</v>
      </c>
      <c r="G127" s="123"/>
      <c r="H127" s="123">
        <f>F127+G127</f>
        <v>445</v>
      </c>
      <c r="I127" s="123">
        <v>452</v>
      </c>
      <c r="J127" s="164"/>
      <c r="K127" s="123">
        <f>I127+J127</f>
        <v>452</v>
      </c>
      <c r="L127" s="123">
        <v>458</v>
      </c>
      <c r="M127" s="123"/>
      <c r="N127" s="123">
        <f>L127+M127</f>
        <v>458</v>
      </c>
    </row>
    <row r="128" spans="1:14" s="1" customFormat="1" ht="18.75" customHeight="1" x14ac:dyDescent="0.25">
      <c r="A128" s="23" t="s">
        <v>154</v>
      </c>
      <c r="B128" s="55" t="s">
        <v>155</v>
      </c>
      <c r="C128" s="3"/>
      <c r="D128" s="6"/>
      <c r="E128" s="6"/>
      <c r="F128" s="123">
        <f t="shared" ref="F128:N128" si="33">F131+F132+F130</f>
        <v>106392</v>
      </c>
      <c r="G128" s="123">
        <f t="shared" si="33"/>
        <v>0</v>
      </c>
      <c r="H128" s="123">
        <f t="shared" si="33"/>
        <v>106392</v>
      </c>
      <c r="I128" s="123">
        <f t="shared" si="33"/>
        <v>35071</v>
      </c>
      <c r="J128" s="164">
        <f t="shared" si="33"/>
        <v>0</v>
      </c>
      <c r="K128" s="123">
        <f t="shared" si="33"/>
        <v>35071</v>
      </c>
      <c r="L128" s="123">
        <f t="shared" si="33"/>
        <v>41016</v>
      </c>
      <c r="M128" s="123">
        <f t="shared" si="33"/>
        <v>0</v>
      </c>
      <c r="N128" s="123">
        <f t="shared" si="33"/>
        <v>41016</v>
      </c>
    </row>
    <row r="129" spans="1:14" s="1" customFormat="1" ht="63" hidden="1" x14ac:dyDescent="0.25">
      <c r="A129" s="23" t="s">
        <v>156</v>
      </c>
      <c r="B129" s="55" t="s">
        <v>157</v>
      </c>
      <c r="C129" s="3">
        <v>200</v>
      </c>
      <c r="D129" s="7" t="s">
        <v>13</v>
      </c>
      <c r="E129" s="7" t="s">
        <v>71</v>
      </c>
      <c r="F129" s="123"/>
      <c r="G129" s="123"/>
      <c r="H129" s="123"/>
      <c r="I129" s="123"/>
      <c r="J129" s="164"/>
      <c r="K129" s="123"/>
      <c r="L129" s="123"/>
      <c r="M129" s="123"/>
      <c r="N129" s="123"/>
    </row>
    <row r="130" spans="1:14" s="1" customFormat="1" ht="41.25" customHeight="1" x14ac:dyDescent="0.25">
      <c r="A130" s="23" t="s">
        <v>158</v>
      </c>
      <c r="B130" s="55" t="s">
        <v>159</v>
      </c>
      <c r="C130" s="3">
        <v>200</v>
      </c>
      <c r="D130" s="7" t="s">
        <v>13</v>
      </c>
      <c r="E130" s="7" t="s">
        <v>71</v>
      </c>
      <c r="F130" s="123">
        <v>106392</v>
      </c>
      <c r="G130" s="123"/>
      <c r="H130" s="123">
        <f>F130+G130</f>
        <v>106392</v>
      </c>
      <c r="I130" s="123">
        <v>35071</v>
      </c>
      <c r="J130" s="164"/>
      <c r="K130" s="123">
        <f>I130+J130</f>
        <v>35071</v>
      </c>
      <c r="L130" s="123">
        <v>41016</v>
      </c>
      <c r="M130" s="123"/>
      <c r="N130" s="123">
        <f>L130+M130</f>
        <v>41016</v>
      </c>
    </row>
    <row r="131" spans="1:14" s="1" customFormat="1" ht="70.5" hidden="1" customHeight="1" x14ac:dyDescent="0.25">
      <c r="A131" s="23" t="s">
        <v>160</v>
      </c>
      <c r="B131" s="55" t="s">
        <v>161</v>
      </c>
      <c r="C131" s="3">
        <v>200</v>
      </c>
      <c r="D131" s="7" t="s">
        <v>13</v>
      </c>
      <c r="E131" s="7" t="s">
        <v>71</v>
      </c>
      <c r="F131" s="123"/>
      <c r="G131" s="123"/>
      <c r="H131" s="123"/>
      <c r="I131" s="123"/>
      <c r="J131" s="164"/>
      <c r="K131" s="123"/>
      <c r="L131" s="123"/>
      <c r="M131" s="123"/>
      <c r="N131" s="123"/>
    </row>
    <row r="132" spans="1:14" s="1" customFormat="1" ht="3.75" hidden="1" customHeight="1" x14ac:dyDescent="0.25">
      <c r="A132" s="23" t="s">
        <v>162</v>
      </c>
      <c r="B132" s="55" t="s">
        <v>161</v>
      </c>
      <c r="C132" s="3">
        <v>500</v>
      </c>
      <c r="D132" s="7" t="s">
        <v>13</v>
      </c>
      <c r="E132" s="7" t="s">
        <v>71</v>
      </c>
      <c r="F132" s="123"/>
      <c r="G132" s="123"/>
      <c r="H132" s="123"/>
      <c r="I132" s="123"/>
      <c r="J132" s="164"/>
      <c r="K132" s="123"/>
      <c r="L132" s="123"/>
      <c r="M132" s="123"/>
      <c r="N132" s="123"/>
    </row>
    <row r="133" spans="1:14" s="1" customFormat="1" ht="15.75" hidden="1" x14ac:dyDescent="0.25">
      <c r="A133" s="23" t="s">
        <v>163</v>
      </c>
      <c r="B133" s="55" t="s">
        <v>164</v>
      </c>
      <c r="C133" s="3"/>
      <c r="D133" s="6"/>
      <c r="E133" s="6"/>
      <c r="F133" s="123">
        <f t="shared" ref="F133:N133" si="34">F137+F135+F136+F138</f>
        <v>0</v>
      </c>
      <c r="G133" s="123">
        <f t="shared" si="34"/>
        <v>0</v>
      </c>
      <c r="H133" s="123">
        <f t="shared" si="34"/>
        <v>0</v>
      </c>
      <c r="I133" s="123">
        <f t="shared" si="34"/>
        <v>0</v>
      </c>
      <c r="J133" s="164">
        <f t="shared" si="34"/>
        <v>0</v>
      </c>
      <c r="K133" s="123">
        <f t="shared" si="34"/>
        <v>0</v>
      </c>
      <c r="L133" s="123">
        <f t="shared" si="34"/>
        <v>0</v>
      </c>
      <c r="M133" s="123">
        <f t="shared" si="34"/>
        <v>0</v>
      </c>
      <c r="N133" s="123">
        <f t="shared" si="34"/>
        <v>0</v>
      </c>
    </row>
    <row r="134" spans="1:14" s="1" customFormat="1" ht="47.25" hidden="1" x14ac:dyDescent="0.25">
      <c r="A134" s="23" t="s">
        <v>165</v>
      </c>
      <c r="B134" s="55" t="s">
        <v>166</v>
      </c>
      <c r="C134" s="3">
        <v>200</v>
      </c>
      <c r="D134" s="7" t="s">
        <v>13</v>
      </c>
      <c r="E134" s="7" t="s">
        <v>71</v>
      </c>
      <c r="F134" s="123"/>
      <c r="G134" s="123"/>
      <c r="H134" s="123"/>
      <c r="I134" s="123"/>
      <c r="J134" s="164"/>
      <c r="K134" s="123"/>
      <c r="L134" s="123"/>
      <c r="M134" s="123"/>
      <c r="N134" s="123"/>
    </row>
    <row r="135" spans="1:14" s="1" customFormat="1" ht="39" hidden="1" customHeight="1" x14ac:dyDescent="0.25">
      <c r="A135" s="23" t="s">
        <v>167</v>
      </c>
      <c r="B135" s="55" t="s">
        <v>166</v>
      </c>
      <c r="C135" s="3">
        <v>200</v>
      </c>
      <c r="D135" s="7" t="s">
        <v>13</v>
      </c>
      <c r="E135" s="7" t="s">
        <v>71</v>
      </c>
      <c r="F135" s="123"/>
      <c r="G135" s="123"/>
      <c r="H135" s="123"/>
      <c r="I135" s="123"/>
      <c r="J135" s="164"/>
      <c r="K135" s="123"/>
      <c r="L135" s="123"/>
      <c r="M135" s="123"/>
      <c r="N135" s="123"/>
    </row>
    <row r="136" spans="1:14" s="1" customFormat="1" ht="35.25" hidden="1" customHeight="1" x14ac:dyDescent="0.25">
      <c r="A136" s="23" t="s">
        <v>168</v>
      </c>
      <c r="B136" s="55" t="s">
        <v>166</v>
      </c>
      <c r="C136" s="3">
        <v>300</v>
      </c>
      <c r="D136" s="7" t="s">
        <v>13</v>
      </c>
      <c r="E136" s="7" t="s">
        <v>71</v>
      </c>
      <c r="F136" s="123"/>
      <c r="G136" s="123"/>
      <c r="H136" s="123"/>
      <c r="I136" s="123"/>
      <c r="J136" s="164"/>
      <c r="K136" s="123"/>
      <c r="L136" s="123"/>
      <c r="M136" s="123"/>
      <c r="N136" s="123"/>
    </row>
    <row r="137" spans="1:14" s="1" customFormat="1" ht="54.75" hidden="1" customHeight="1" x14ac:dyDescent="0.25">
      <c r="A137" s="23" t="s">
        <v>167</v>
      </c>
      <c r="B137" s="55" t="s">
        <v>169</v>
      </c>
      <c r="C137" s="3">
        <v>200</v>
      </c>
      <c r="D137" s="7" t="s">
        <v>13</v>
      </c>
      <c r="E137" s="7" t="s">
        <v>71</v>
      </c>
      <c r="F137" s="123"/>
      <c r="G137" s="123"/>
      <c r="H137" s="123"/>
      <c r="I137" s="123"/>
      <c r="J137" s="164"/>
      <c r="K137" s="123"/>
      <c r="L137" s="123"/>
      <c r="M137" s="123"/>
      <c r="N137" s="123"/>
    </row>
    <row r="138" spans="1:14" s="1" customFormat="1" ht="44.25" hidden="1" customHeight="1" x14ac:dyDescent="0.25">
      <c r="A138" s="23" t="s">
        <v>168</v>
      </c>
      <c r="B138" s="55" t="s">
        <v>169</v>
      </c>
      <c r="C138" s="3">
        <v>300</v>
      </c>
      <c r="D138" s="7" t="s">
        <v>13</v>
      </c>
      <c r="E138" s="7" t="s">
        <v>71</v>
      </c>
      <c r="F138" s="123"/>
      <c r="G138" s="123"/>
      <c r="H138" s="123"/>
      <c r="I138" s="123"/>
      <c r="J138" s="164"/>
      <c r="K138" s="123"/>
      <c r="L138" s="123"/>
      <c r="M138" s="123"/>
      <c r="N138" s="123"/>
    </row>
    <row r="139" spans="1:14" s="1" customFormat="1" ht="35.25" customHeight="1" x14ac:dyDescent="0.25">
      <c r="A139" s="23" t="s">
        <v>170</v>
      </c>
      <c r="B139" s="55" t="s">
        <v>171</v>
      </c>
      <c r="C139" s="3"/>
      <c r="D139" s="6"/>
      <c r="E139" s="6"/>
      <c r="F139" s="123">
        <f t="shared" ref="F139:N139" si="35">F141+F143+F142</f>
        <v>29238</v>
      </c>
      <c r="G139" s="123">
        <f t="shared" si="35"/>
        <v>0</v>
      </c>
      <c r="H139" s="123">
        <f t="shared" si="35"/>
        <v>29238</v>
      </c>
      <c r="I139" s="123">
        <f t="shared" si="35"/>
        <v>29238</v>
      </c>
      <c r="J139" s="164">
        <f t="shared" si="35"/>
        <v>0</v>
      </c>
      <c r="K139" s="123">
        <f t="shared" si="35"/>
        <v>29238</v>
      </c>
      <c r="L139" s="123">
        <f t="shared" si="35"/>
        <v>29238</v>
      </c>
      <c r="M139" s="123">
        <f t="shared" si="35"/>
        <v>0</v>
      </c>
      <c r="N139" s="123">
        <f t="shared" si="35"/>
        <v>29238</v>
      </c>
    </row>
    <row r="140" spans="1:14" s="1" customFormat="1" ht="31.5" hidden="1" x14ac:dyDescent="0.25">
      <c r="A140" s="23" t="s">
        <v>172</v>
      </c>
      <c r="B140" s="55" t="s">
        <v>173</v>
      </c>
      <c r="C140" s="3">
        <v>300</v>
      </c>
      <c r="D140" s="7" t="s">
        <v>13</v>
      </c>
      <c r="E140" s="7" t="s">
        <v>71</v>
      </c>
      <c r="F140" s="123"/>
      <c r="G140" s="123"/>
      <c r="H140" s="123"/>
      <c r="I140" s="123"/>
      <c r="J140" s="164"/>
      <c r="K140" s="123"/>
      <c r="L140" s="123"/>
      <c r="M140" s="123"/>
      <c r="N140" s="123"/>
    </row>
    <row r="141" spans="1:14" s="1" customFormat="1" ht="31.5" x14ac:dyDescent="0.25">
      <c r="A141" s="23" t="s">
        <v>174</v>
      </c>
      <c r="B141" s="55" t="s">
        <v>175</v>
      </c>
      <c r="C141" s="6">
        <v>200</v>
      </c>
      <c r="D141" s="7" t="s">
        <v>13</v>
      </c>
      <c r="E141" s="7" t="s">
        <v>71</v>
      </c>
      <c r="F141" s="123">
        <v>16650</v>
      </c>
      <c r="G141" s="123"/>
      <c r="H141" s="123">
        <f>F141+G141</f>
        <v>16650</v>
      </c>
      <c r="I141" s="123">
        <v>16650</v>
      </c>
      <c r="J141" s="164"/>
      <c r="K141" s="123">
        <f>I141+J141</f>
        <v>16650</v>
      </c>
      <c r="L141" s="123">
        <v>16650</v>
      </c>
      <c r="M141" s="123"/>
      <c r="N141" s="123">
        <f>L141+M141</f>
        <v>16650</v>
      </c>
    </row>
    <row r="142" spans="1:14" s="1" customFormat="1" ht="23.25" customHeight="1" x14ac:dyDescent="0.25">
      <c r="A142" s="23" t="s">
        <v>176</v>
      </c>
      <c r="B142" s="55" t="s">
        <v>175</v>
      </c>
      <c r="C142" s="7" t="s">
        <v>150</v>
      </c>
      <c r="D142" s="7" t="s">
        <v>13</v>
      </c>
      <c r="E142" s="7" t="s">
        <v>71</v>
      </c>
      <c r="F142" s="123">
        <v>6342</v>
      </c>
      <c r="G142" s="123"/>
      <c r="H142" s="123">
        <f>F142+G142</f>
        <v>6342</v>
      </c>
      <c r="I142" s="123">
        <v>6342</v>
      </c>
      <c r="J142" s="164"/>
      <c r="K142" s="123">
        <f>I142+J142</f>
        <v>6342</v>
      </c>
      <c r="L142" s="123">
        <v>6342</v>
      </c>
      <c r="M142" s="123"/>
      <c r="N142" s="123">
        <f>L142+M142</f>
        <v>6342</v>
      </c>
    </row>
    <row r="143" spans="1:14" s="1" customFormat="1" ht="36.75" customHeight="1" x14ac:dyDescent="0.25">
      <c r="A143" s="23" t="s">
        <v>177</v>
      </c>
      <c r="B143" s="55" t="s">
        <v>175</v>
      </c>
      <c r="C143" s="3">
        <v>600</v>
      </c>
      <c r="D143" s="7" t="s">
        <v>13</v>
      </c>
      <c r="E143" s="7" t="s">
        <v>71</v>
      </c>
      <c r="F143" s="123">
        <v>6246</v>
      </c>
      <c r="G143" s="123"/>
      <c r="H143" s="123">
        <f>F143+G143</f>
        <v>6246</v>
      </c>
      <c r="I143" s="123">
        <v>6246</v>
      </c>
      <c r="J143" s="164"/>
      <c r="K143" s="123">
        <f>I143+J143</f>
        <v>6246</v>
      </c>
      <c r="L143" s="123">
        <v>6246</v>
      </c>
      <c r="M143" s="123"/>
      <c r="N143" s="123">
        <f>L143+M143</f>
        <v>6246</v>
      </c>
    </row>
    <row r="144" spans="1:14" s="1" customFormat="1" ht="15.75" hidden="1" x14ac:dyDescent="0.25">
      <c r="A144" s="23"/>
      <c r="B144" s="54"/>
      <c r="C144" s="6"/>
      <c r="D144" s="6"/>
      <c r="E144" s="6"/>
      <c r="F144" s="123"/>
      <c r="G144" s="123"/>
      <c r="H144" s="123"/>
      <c r="I144" s="123"/>
      <c r="J144" s="164"/>
      <c r="K144" s="123"/>
      <c r="L144" s="123"/>
      <c r="M144" s="123"/>
      <c r="N144" s="123"/>
    </row>
    <row r="145" spans="1:14" s="1" customFormat="1" ht="84" hidden="1" customHeight="1" x14ac:dyDescent="0.25">
      <c r="A145" s="23"/>
      <c r="B145" s="54"/>
      <c r="C145" s="3"/>
      <c r="D145" s="6"/>
      <c r="E145" s="6"/>
      <c r="F145" s="123"/>
      <c r="G145" s="123"/>
      <c r="H145" s="123"/>
      <c r="I145" s="123"/>
      <c r="J145" s="164"/>
      <c r="K145" s="123"/>
      <c r="L145" s="123"/>
      <c r="M145" s="123"/>
      <c r="N145" s="123"/>
    </row>
    <row r="146" spans="1:14" s="1" customFormat="1" ht="35.25" customHeight="1" x14ac:dyDescent="0.25">
      <c r="A146" s="44" t="s">
        <v>178</v>
      </c>
      <c r="B146" s="46" t="s">
        <v>179</v>
      </c>
      <c r="C146" s="10"/>
      <c r="D146" s="12"/>
      <c r="E146" s="12"/>
      <c r="F146" s="147">
        <f t="shared" ref="F146:N146" si="36">F147+F157+F158+F148+F155+F150+F152+F149+F151+F154+F153+F156+F159</f>
        <v>2088400</v>
      </c>
      <c r="G146" s="147">
        <f t="shared" si="36"/>
        <v>-1957507</v>
      </c>
      <c r="H146" s="147">
        <f t="shared" si="36"/>
        <v>130893</v>
      </c>
      <c r="I146" s="147">
        <f t="shared" si="36"/>
        <v>1267613</v>
      </c>
      <c r="J146" s="171">
        <f t="shared" si="36"/>
        <v>-1242044</v>
      </c>
      <c r="K146" s="147">
        <f t="shared" si="36"/>
        <v>25569</v>
      </c>
      <c r="L146" s="147">
        <f t="shared" si="36"/>
        <v>1163447</v>
      </c>
      <c r="M146" s="147">
        <f t="shared" si="36"/>
        <v>-1063036</v>
      </c>
      <c r="N146" s="147">
        <f t="shared" si="36"/>
        <v>100411</v>
      </c>
    </row>
    <row r="147" spans="1:14" s="1" customFormat="1" ht="69" hidden="1" customHeight="1" x14ac:dyDescent="0.25">
      <c r="A147" s="44" t="s">
        <v>122</v>
      </c>
      <c r="B147" s="46" t="s">
        <v>180</v>
      </c>
      <c r="C147" s="10">
        <v>400</v>
      </c>
      <c r="D147" s="13" t="s">
        <v>13</v>
      </c>
      <c r="E147" s="13" t="s">
        <v>71</v>
      </c>
      <c r="F147" s="147">
        <f>7540+20000-27540</f>
        <v>0</v>
      </c>
      <c r="G147" s="147">
        <f t="shared" ref="G147:N147" si="37">7540+20000-27540</f>
        <v>0</v>
      </c>
      <c r="H147" s="147">
        <f t="shared" si="37"/>
        <v>0</v>
      </c>
      <c r="I147" s="147">
        <f>7540+20000-27540</f>
        <v>0</v>
      </c>
      <c r="J147" s="171">
        <f t="shared" si="37"/>
        <v>0</v>
      </c>
      <c r="K147" s="147">
        <f t="shared" si="37"/>
        <v>0</v>
      </c>
      <c r="L147" s="147">
        <f>7540+20000-27540</f>
        <v>0</v>
      </c>
      <c r="M147" s="147">
        <f t="shared" si="37"/>
        <v>0</v>
      </c>
      <c r="N147" s="147">
        <f t="shared" si="37"/>
        <v>0</v>
      </c>
    </row>
    <row r="148" spans="1:14" s="1" customFormat="1" ht="54" hidden="1" customHeight="1" x14ac:dyDescent="0.25">
      <c r="A148" s="44" t="s">
        <v>181</v>
      </c>
      <c r="B148" s="46" t="s">
        <v>182</v>
      </c>
      <c r="C148" s="10">
        <v>600</v>
      </c>
      <c r="D148" s="13" t="s">
        <v>13</v>
      </c>
      <c r="E148" s="13" t="s">
        <v>71</v>
      </c>
      <c r="F148" s="147">
        <v>219240</v>
      </c>
      <c r="G148" s="147">
        <v>-219240</v>
      </c>
      <c r="H148" s="123">
        <f t="shared" ref="H148:H159" si="38">F148+G148</f>
        <v>0</v>
      </c>
      <c r="I148" s="147">
        <v>0</v>
      </c>
      <c r="J148" s="171"/>
      <c r="K148" s="123">
        <f t="shared" ref="K148:K158" si="39">I148+J148</f>
        <v>0</v>
      </c>
      <c r="L148" s="147">
        <v>0</v>
      </c>
      <c r="M148" s="147"/>
      <c r="N148" s="123">
        <f t="shared" ref="N148:N158" si="40">L148+M148</f>
        <v>0</v>
      </c>
    </row>
    <row r="149" spans="1:14" s="1" customFormat="1" ht="74.25" hidden="1" customHeight="1" x14ac:dyDescent="0.25">
      <c r="A149" s="44" t="s">
        <v>183</v>
      </c>
      <c r="B149" s="46" t="s">
        <v>180</v>
      </c>
      <c r="C149" s="10">
        <v>400</v>
      </c>
      <c r="D149" s="13" t="s">
        <v>13</v>
      </c>
      <c r="E149" s="13" t="s">
        <v>71</v>
      </c>
      <c r="F149" s="147">
        <v>0</v>
      </c>
      <c r="G149" s="147">
        <v>0</v>
      </c>
      <c r="H149" s="123">
        <f t="shared" si="38"/>
        <v>0</v>
      </c>
      <c r="I149" s="147">
        <v>1267613</v>
      </c>
      <c r="J149" s="171">
        <v>-1267613</v>
      </c>
      <c r="K149" s="123">
        <f t="shared" si="39"/>
        <v>0</v>
      </c>
      <c r="L149" s="147">
        <v>1163447</v>
      </c>
      <c r="M149" s="147">
        <v>-1163447</v>
      </c>
      <c r="N149" s="123">
        <f t="shared" si="40"/>
        <v>0</v>
      </c>
    </row>
    <row r="150" spans="1:14" s="1" customFormat="1" ht="54" hidden="1" customHeight="1" x14ac:dyDescent="0.25">
      <c r="A150" s="44" t="s">
        <v>184</v>
      </c>
      <c r="B150" s="46" t="s">
        <v>185</v>
      </c>
      <c r="C150" s="10">
        <v>500</v>
      </c>
      <c r="D150" s="13" t="s">
        <v>13</v>
      </c>
      <c r="E150" s="13" t="s">
        <v>71</v>
      </c>
      <c r="F150" s="147"/>
      <c r="G150" s="147"/>
      <c r="H150" s="123">
        <f t="shared" si="38"/>
        <v>0</v>
      </c>
      <c r="I150" s="147"/>
      <c r="J150" s="171"/>
      <c r="K150" s="123">
        <f t="shared" si="39"/>
        <v>0</v>
      </c>
      <c r="L150" s="147"/>
      <c r="M150" s="147"/>
      <c r="N150" s="123">
        <f t="shared" si="40"/>
        <v>0</v>
      </c>
    </row>
    <row r="151" spans="1:14" s="1" customFormat="1" ht="54" hidden="1" customHeight="1" x14ac:dyDescent="0.25">
      <c r="A151" s="44" t="s">
        <v>186</v>
      </c>
      <c r="B151" s="46" t="s">
        <v>187</v>
      </c>
      <c r="C151" s="10">
        <v>500</v>
      </c>
      <c r="D151" s="13" t="s">
        <v>13</v>
      </c>
      <c r="E151" s="13" t="s">
        <v>71</v>
      </c>
      <c r="F151" s="147"/>
      <c r="G151" s="147"/>
      <c r="H151" s="123">
        <f t="shared" si="38"/>
        <v>0</v>
      </c>
      <c r="I151" s="147"/>
      <c r="J151" s="171"/>
      <c r="K151" s="123">
        <f t="shared" si="39"/>
        <v>0</v>
      </c>
      <c r="L151" s="147"/>
      <c r="M151" s="147"/>
      <c r="N151" s="123">
        <f t="shared" si="40"/>
        <v>0</v>
      </c>
    </row>
    <row r="152" spans="1:14" s="1" customFormat="1" ht="72.75" hidden="1" customHeight="1" x14ac:dyDescent="0.25">
      <c r="A152" s="44" t="s">
        <v>184</v>
      </c>
      <c r="B152" s="46" t="s">
        <v>188</v>
      </c>
      <c r="C152" s="10">
        <v>500</v>
      </c>
      <c r="D152" s="13" t="s">
        <v>13</v>
      </c>
      <c r="E152" s="13" t="s">
        <v>71</v>
      </c>
      <c r="F152" s="147"/>
      <c r="G152" s="147"/>
      <c r="H152" s="123">
        <f t="shared" si="38"/>
        <v>0</v>
      </c>
      <c r="I152" s="147"/>
      <c r="J152" s="171"/>
      <c r="K152" s="123">
        <f t="shared" si="39"/>
        <v>0</v>
      </c>
      <c r="L152" s="147"/>
      <c r="M152" s="147"/>
      <c r="N152" s="123">
        <f t="shared" si="40"/>
        <v>0</v>
      </c>
    </row>
    <row r="153" spans="1:14" s="1" customFormat="1" ht="72.75" hidden="1" customHeight="1" x14ac:dyDescent="0.25">
      <c r="A153" s="44" t="s">
        <v>189</v>
      </c>
      <c r="B153" s="46" t="s">
        <v>190</v>
      </c>
      <c r="C153" s="10">
        <v>400</v>
      </c>
      <c r="D153" s="13" t="s">
        <v>13</v>
      </c>
      <c r="E153" s="13" t="s">
        <v>71</v>
      </c>
      <c r="F153" s="147"/>
      <c r="G153" s="147"/>
      <c r="H153" s="123">
        <f t="shared" si="38"/>
        <v>0</v>
      </c>
      <c r="I153" s="147"/>
      <c r="J153" s="171"/>
      <c r="K153" s="123">
        <f t="shared" si="39"/>
        <v>0</v>
      </c>
      <c r="L153" s="147"/>
      <c r="M153" s="147"/>
      <c r="N153" s="123">
        <f t="shared" si="40"/>
        <v>0</v>
      </c>
    </row>
    <row r="154" spans="1:14" s="1" customFormat="1" ht="54.75" hidden="1" customHeight="1" x14ac:dyDescent="0.25">
      <c r="A154" s="44" t="s">
        <v>191</v>
      </c>
      <c r="B154" s="46" t="s">
        <v>190</v>
      </c>
      <c r="C154" s="10">
        <v>500</v>
      </c>
      <c r="D154" s="13" t="s">
        <v>13</v>
      </c>
      <c r="E154" s="13" t="s">
        <v>71</v>
      </c>
      <c r="F154" s="147">
        <v>564127</v>
      </c>
      <c r="G154" s="147">
        <v>-564127</v>
      </c>
      <c r="H154" s="123">
        <f t="shared" si="38"/>
        <v>0</v>
      </c>
      <c r="I154" s="147">
        <v>0</v>
      </c>
      <c r="J154" s="171"/>
      <c r="K154" s="123">
        <f t="shared" si="39"/>
        <v>0</v>
      </c>
      <c r="L154" s="147">
        <v>0</v>
      </c>
      <c r="M154" s="147"/>
      <c r="N154" s="123">
        <f t="shared" si="40"/>
        <v>0</v>
      </c>
    </row>
    <row r="155" spans="1:14" s="1" customFormat="1" ht="49.5" hidden="1" customHeight="1" x14ac:dyDescent="0.25">
      <c r="A155" s="44" t="s">
        <v>192</v>
      </c>
      <c r="B155" s="46" t="s">
        <v>193</v>
      </c>
      <c r="C155" s="10">
        <v>500</v>
      </c>
      <c r="D155" s="13" t="s">
        <v>13</v>
      </c>
      <c r="E155" s="13" t="s">
        <v>71</v>
      </c>
      <c r="F155" s="147"/>
      <c r="G155" s="147"/>
      <c r="H155" s="123">
        <f t="shared" si="38"/>
        <v>0</v>
      </c>
      <c r="I155" s="147"/>
      <c r="J155" s="171"/>
      <c r="K155" s="123">
        <f t="shared" si="39"/>
        <v>0</v>
      </c>
      <c r="L155" s="147"/>
      <c r="M155" s="147"/>
      <c r="N155" s="123">
        <f t="shared" si="40"/>
        <v>0</v>
      </c>
    </row>
    <row r="156" spans="1:14" s="1" customFormat="1" ht="55.5" hidden="1" customHeight="1" x14ac:dyDescent="0.25">
      <c r="A156" s="44" t="s">
        <v>194</v>
      </c>
      <c r="B156" s="46" t="s">
        <v>185</v>
      </c>
      <c r="C156" s="10">
        <v>500</v>
      </c>
      <c r="D156" s="13" t="s">
        <v>13</v>
      </c>
      <c r="E156" s="13" t="s">
        <v>71</v>
      </c>
      <c r="F156" s="147"/>
      <c r="G156" s="147"/>
      <c r="H156" s="123">
        <f t="shared" si="38"/>
        <v>0</v>
      </c>
      <c r="I156" s="147"/>
      <c r="J156" s="171"/>
      <c r="K156" s="123">
        <f t="shared" si="39"/>
        <v>0</v>
      </c>
      <c r="L156" s="147"/>
      <c r="M156" s="147"/>
      <c r="N156" s="123">
        <f t="shared" si="40"/>
        <v>0</v>
      </c>
    </row>
    <row r="157" spans="1:14" s="1" customFormat="1" ht="51" customHeight="1" x14ac:dyDescent="0.25">
      <c r="A157" s="44" t="s">
        <v>126</v>
      </c>
      <c r="B157" s="46" t="s">
        <v>195</v>
      </c>
      <c r="C157" s="10">
        <v>500</v>
      </c>
      <c r="D157" s="13" t="s">
        <v>13</v>
      </c>
      <c r="E157" s="13" t="s">
        <v>71</v>
      </c>
      <c r="F157" s="123">
        <v>253020</v>
      </c>
      <c r="G157" s="123">
        <v>-163020</v>
      </c>
      <c r="H157" s="123">
        <f t="shared" si="38"/>
        <v>90000</v>
      </c>
      <c r="I157" s="123">
        <v>0</v>
      </c>
      <c r="J157" s="164"/>
      <c r="K157" s="123"/>
      <c r="L157" s="123">
        <v>0</v>
      </c>
      <c r="M157" s="123">
        <v>45000</v>
      </c>
      <c r="N157" s="123">
        <f t="shared" si="40"/>
        <v>45000</v>
      </c>
    </row>
    <row r="158" spans="1:14" s="1" customFormat="1" ht="37.5" customHeight="1" x14ac:dyDescent="0.25">
      <c r="A158" s="44" t="s">
        <v>128</v>
      </c>
      <c r="B158" s="46" t="s">
        <v>196</v>
      </c>
      <c r="C158" s="10">
        <v>500</v>
      </c>
      <c r="D158" s="13" t="s">
        <v>13</v>
      </c>
      <c r="E158" s="13" t="s">
        <v>71</v>
      </c>
      <c r="F158" s="123">
        <v>1041735</v>
      </c>
      <c r="G158" s="123">
        <v>-1011120</v>
      </c>
      <c r="H158" s="123">
        <f t="shared" si="38"/>
        <v>30615</v>
      </c>
      <c r="I158" s="123">
        <v>0</v>
      </c>
      <c r="J158" s="164">
        <v>25569</v>
      </c>
      <c r="K158" s="123">
        <f t="shared" si="39"/>
        <v>25569</v>
      </c>
      <c r="L158" s="123">
        <v>0</v>
      </c>
      <c r="M158" s="123">
        <v>55411</v>
      </c>
      <c r="N158" s="123">
        <f t="shared" si="40"/>
        <v>55411</v>
      </c>
    </row>
    <row r="159" spans="1:14" s="1" customFormat="1" ht="53.25" customHeight="1" x14ac:dyDescent="0.25">
      <c r="A159" s="44" t="s">
        <v>194</v>
      </c>
      <c r="B159" s="46" t="s">
        <v>188</v>
      </c>
      <c r="C159" s="10">
        <v>500</v>
      </c>
      <c r="D159" s="13" t="s">
        <v>13</v>
      </c>
      <c r="E159" s="13" t="s">
        <v>71</v>
      </c>
      <c r="F159" s="123">
        <v>10278</v>
      </c>
      <c r="G159" s="123"/>
      <c r="H159" s="123">
        <f t="shared" si="38"/>
        <v>10278</v>
      </c>
      <c r="I159" s="123">
        <v>0</v>
      </c>
      <c r="J159" s="164"/>
      <c r="K159" s="123"/>
      <c r="L159" s="123"/>
      <c r="M159" s="123"/>
      <c r="N159" s="123"/>
    </row>
    <row r="160" spans="1:14" s="1" customFormat="1" ht="63" hidden="1" x14ac:dyDescent="0.25">
      <c r="A160" s="44" t="s">
        <v>1909</v>
      </c>
      <c r="B160" s="46" t="s">
        <v>197</v>
      </c>
      <c r="C160" s="10"/>
      <c r="D160" s="12"/>
      <c r="E160" s="12"/>
      <c r="F160" s="123">
        <f t="shared" ref="F160:N160" si="41">F161</f>
        <v>0</v>
      </c>
      <c r="G160" s="123">
        <f t="shared" si="41"/>
        <v>0</v>
      </c>
      <c r="H160" s="123">
        <f t="shared" si="41"/>
        <v>0</v>
      </c>
      <c r="I160" s="123">
        <f t="shared" si="41"/>
        <v>0</v>
      </c>
      <c r="J160" s="164">
        <f t="shared" si="41"/>
        <v>0</v>
      </c>
      <c r="K160" s="123">
        <f t="shared" si="41"/>
        <v>0</v>
      </c>
      <c r="L160" s="123">
        <f t="shared" si="41"/>
        <v>0</v>
      </c>
      <c r="M160" s="123">
        <f t="shared" si="41"/>
        <v>0</v>
      </c>
      <c r="N160" s="123">
        <f t="shared" si="41"/>
        <v>0</v>
      </c>
    </row>
    <row r="161" spans="1:14" s="1" customFormat="1" ht="33" hidden="1" customHeight="1" x14ac:dyDescent="0.25">
      <c r="A161" s="44" t="s">
        <v>174</v>
      </c>
      <c r="B161" s="46" t="s">
        <v>198</v>
      </c>
      <c r="C161" s="10">
        <v>200</v>
      </c>
      <c r="D161" s="13" t="s">
        <v>13</v>
      </c>
      <c r="E161" s="13" t="s">
        <v>71</v>
      </c>
      <c r="F161" s="123"/>
      <c r="G161" s="123"/>
      <c r="H161" s="123"/>
      <c r="I161" s="123"/>
      <c r="J161" s="164"/>
      <c r="K161" s="123"/>
      <c r="L161" s="123"/>
      <c r="M161" s="123"/>
      <c r="N161" s="123"/>
    </row>
    <row r="162" spans="1:14" s="1" customFormat="1" ht="37.5" hidden="1" customHeight="1" x14ac:dyDescent="0.25">
      <c r="A162" s="44" t="s">
        <v>177</v>
      </c>
      <c r="B162" s="46" t="s">
        <v>198</v>
      </c>
      <c r="C162" s="10">
        <v>600</v>
      </c>
      <c r="D162" s="13" t="s">
        <v>13</v>
      </c>
      <c r="E162" s="13" t="s">
        <v>71</v>
      </c>
      <c r="F162" s="123"/>
      <c r="G162" s="123"/>
      <c r="H162" s="123"/>
      <c r="I162" s="123"/>
      <c r="J162" s="164"/>
      <c r="K162" s="123"/>
      <c r="L162" s="123"/>
      <c r="M162" s="123"/>
      <c r="N162" s="123"/>
    </row>
    <row r="163" spans="1:14" s="1" customFormat="1" ht="51" hidden="1" customHeight="1" x14ac:dyDescent="0.25">
      <c r="A163" s="44" t="s">
        <v>199</v>
      </c>
      <c r="B163" s="46" t="s">
        <v>200</v>
      </c>
      <c r="C163" s="10">
        <v>200</v>
      </c>
      <c r="D163" s="13" t="s">
        <v>13</v>
      </c>
      <c r="E163" s="13" t="s">
        <v>71</v>
      </c>
      <c r="F163" s="123"/>
      <c r="G163" s="123"/>
      <c r="H163" s="123"/>
      <c r="I163" s="123"/>
      <c r="J163" s="164"/>
      <c r="K163" s="123"/>
      <c r="L163" s="123"/>
      <c r="M163" s="123"/>
      <c r="N163" s="123"/>
    </row>
    <row r="164" spans="1:14" s="1" customFormat="1" ht="68.25" hidden="1" customHeight="1" x14ac:dyDescent="0.25">
      <c r="A164" s="44" t="s">
        <v>201</v>
      </c>
      <c r="B164" s="46" t="s">
        <v>200</v>
      </c>
      <c r="C164" s="10">
        <v>600</v>
      </c>
      <c r="D164" s="13" t="s">
        <v>13</v>
      </c>
      <c r="E164" s="13" t="s">
        <v>71</v>
      </c>
      <c r="F164" s="123"/>
      <c r="G164" s="123"/>
      <c r="H164" s="123"/>
      <c r="I164" s="123"/>
      <c r="J164" s="164"/>
      <c r="K164" s="123"/>
      <c r="L164" s="123"/>
      <c r="M164" s="123"/>
      <c r="N164" s="123"/>
    </row>
    <row r="165" spans="1:14" s="1" customFormat="1" ht="26.25" customHeight="1" x14ac:dyDescent="0.25">
      <c r="A165" s="25" t="s">
        <v>202</v>
      </c>
      <c r="B165" s="53" t="s">
        <v>203</v>
      </c>
      <c r="C165" s="2"/>
      <c r="D165" s="5"/>
      <c r="E165" s="5"/>
      <c r="F165" s="140">
        <f t="shared" ref="F165:N165" si="42">F166+F168+F174</f>
        <v>107147</v>
      </c>
      <c r="G165" s="140">
        <f t="shared" si="42"/>
        <v>368</v>
      </c>
      <c r="H165" s="140">
        <f t="shared" si="42"/>
        <v>107515</v>
      </c>
      <c r="I165" s="140">
        <f t="shared" si="42"/>
        <v>111189</v>
      </c>
      <c r="J165" s="163">
        <f t="shared" si="42"/>
        <v>77918</v>
      </c>
      <c r="K165" s="140">
        <f t="shared" si="42"/>
        <v>189107</v>
      </c>
      <c r="L165" s="140">
        <f t="shared" si="42"/>
        <v>114798</v>
      </c>
      <c r="M165" s="140">
        <f t="shared" si="42"/>
        <v>3693</v>
      </c>
      <c r="N165" s="140">
        <f t="shared" si="42"/>
        <v>118491</v>
      </c>
    </row>
    <row r="166" spans="1:14" s="1" customFormat="1" ht="31.5" x14ac:dyDescent="0.25">
      <c r="A166" s="23" t="s">
        <v>204</v>
      </c>
      <c r="B166" s="55" t="s">
        <v>205</v>
      </c>
      <c r="C166" s="6"/>
      <c r="D166" s="6"/>
      <c r="E166" s="6"/>
      <c r="F166" s="123">
        <f t="shared" ref="F166:N166" si="43">F167</f>
        <v>103891</v>
      </c>
      <c r="G166" s="123">
        <f t="shared" si="43"/>
        <v>402</v>
      </c>
      <c r="H166" s="123">
        <f t="shared" si="43"/>
        <v>104293</v>
      </c>
      <c r="I166" s="123">
        <f t="shared" si="43"/>
        <v>107933</v>
      </c>
      <c r="J166" s="164">
        <f t="shared" si="43"/>
        <v>-1392</v>
      </c>
      <c r="K166" s="123">
        <f t="shared" si="43"/>
        <v>106541</v>
      </c>
      <c r="L166" s="123">
        <f t="shared" si="43"/>
        <v>111542</v>
      </c>
      <c r="M166" s="123">
        <f t="shared" si="43"/>
        <v>-1903</v>
      </c>
      <c r="N166" s="123">
        <f t="shared" si="43"/>
        <v>109639</v>
      </c>
    </row>
    <row r="167" spans="1:14" s="1" customFormat="1" ht="47.25" x14ac:dyDescent="0.25">
      <c r="A167" s="23" t="s">
        <v>206</v>
      </c>
      <c r="B167" s="55" t="s">
        <v>207</v>
      </c>
      <c r="C167" s="4" t="s">
        <v>16</v>
      </c>
      <c r="D167" s="7" t="s">
        <v>13</v>
      </c>
      <c r="E167" s="7" t="s">
        <v>30</v>
      </c>
      <c r="F167" s="123">
        <v>103891</v>
      </c>
      <c r="G167" s="123">
        <v>402</v>
      </c>
      <c r="H167" s="123">
        <f>F167+G167</f>
        <v>104293</v>
      </c>
      <c r="I167" s="123">
        <v>107933</v>
      </c>
      <c r="J167" s="164">
        <f>-2632+1240</f>
        <v>-1392</v>
      </c>
      <c r="K167" s="123">
        <f>I167+J167</f>
        <v>106541</v>
      </c>
      <c r="L167" s="123">
        <v>111542</v>
      </c>
      <c r="M167" s="123">
        <f>-2726+823</f>
        <v>-1903</v>
      </c>
      <c r="N167" s="123">
        <f>L167+M167</f>
        <v>109639</v>
      </c>
    </row>
    <row r="168" spans="1:14" s="1" customFormat="1" ht="31.5" x14ac:dyDescent="0.25">
      <c r="A168" s="23" t="s">
        <v>208</v>
      </c>
      <c r="B168" s="55" t="s">
        <v>209</v>
      </c>
      <c r="C168" s="3"/>
      <c r="D168" s="6"/>
      <c r="E168" s="6"/>
      <c r="F168" s="123">
        <f t="shared" ref="F168:N168" si="44">F170+F1753+F171+F173</f>
        <v>3256</v>
      </c>
      <c r="G168" s="123">
        <f t="shared" si="44"/>
        <v>-34</v>
      </c>
      <c r="H168" s="123">
        <f t="shared" si="44"/>
        <v>3222</v>
      </c>
      <c r="I168" s="123">
        <f t="shared" si="44"/>
        <v>3256</v>
      </c>
      <c r="J168" s="164">
        <f t="shared" si="44"/>
        <v>-34</v>
      </c>
      <c r="K168" s="123">
        <f t="shared" si="44"/>
        <v>3222</v>
      </c>
      <c r="L168" s="123">
        <f t="shared" si="44"/>
        <v>3256</v>
      </c>
      <c r="M168" s="123">
        <f t="shared" si="44"/>
        <v>-34</v>
      </c>
      <c r="N168" s="123">
        <f t="shared" si="44"/>
        <v>3222</v>
      </c>
    </row>
    <row r="169" spans="1:14" s="1" customFormat="1" ht="31.5" hidden="1" x14ac:dyDescent="0.25">
      <c r="A169" s="23" t="s">
        <v>174</v>
      </c>
      <c r="B169" s="55" t="s">
        <v>210</v>
      </c>
      <c r="C169" s="3">
        <v>200</v>
      </c>
      <c r="D169" s="7" t="s">
        <v>13</v>
      </c>
      <c r="E169" s="7" t="s">
        <v>71</v>
      </c>
      <c r="F169" s="123"/>
      <c r="G169" s="123"/>
      <c r="H169" s="123"/>
      <c r="I169" s="123"/>
      <c r="J169" s="164"/>
      <c r="K169" s="123"/>
      <c r="L169" s="123"/>
      <c r="M169" s="123"/>
      <c r="N169" s="123"/>
    </row>
    <row r="170" spans="1:14" s="1" customFormat="1" ht="31.5" x14ac:dyDescent="0.25">
      <c r="A170" s="23" t="s">
        <v>177</v>
      </c>
      <c r="B170" s="55" t="s">
        <v>210</v>
      </c>
      <c r="C170" s="7" t="s">
        <v>16</v>
      </c>
      <c r="D170" s="7" t="s">
        <v>13</v>
      </c>
      <c r="E170" s="7" t="s">
        <v>30</v>
      </c>
      <c r="F170" s="123">
        <v>3000</v>
      </c>
      <c r="G170" s="123"/>
      <c r="H170" s="123">
        <f>F170+G170</f>
        <v>3000</v>
      </c>
      <c r="I170" s="123">
        <v>3000</v>
      </c>
      <c r="J170" s="164"/>
      <c r="K170" s="123">
        <f>I170+J170</f>
        <v>3000</v>
      </c>
      <c r="L170" s="123">
        <v>3000</v>
      </c>
      <c r="M170" s="123"/>
      <c r="N170" s="123">
        <f>L170+M170</f>
        <v>3000</v>
      </c>
    </row>
    <row r="171" spans="1:14" s="1" customFormat="1" ht="36" hidden="1" customHeight="1" x14ac:dyDescent="0.25">
      <c r="A171" s="100" t="s">
        <v>1910</v>
      </c>
      <c r="B171" s="55" t="s">
        <v>211</v>
      </c>
      <c r="C171" s="7" t="s">
        <v>70</v>
      </c>
      <c r="D171" s="7" t="s">
        <v>13</v>
      </c>
      <c r="E171" s="7" t="s">
        <v>30</v>
      </c>
      <c r="F171" s="123"/>
      <c r="G171" s="123"/>
      <c r="H171" s="123">
        <f>F171+G171</f>
        <v>0</v>
      </c>
      <c r="I171" s="123"/>
      <c r="J171" s="164"/>
      <c r="K171" s="123">
        <f>I171+J171</f>
        <v>0</v>
      </c>
      <c r="L171" s="123"/>
      <c r="M171" s="123"/>
      <c r="N171" s="123">
        <f>L171+M171</f>
        <v>0</v>
      </c>
    </row>
    <row r="172" spans="1:14" s="1" customFormat="1" ht="47.25" hidden="1" x14ac:dyDescent="0.25">
      <c r="A172" s="23" t="s">
        <v>212</v>
      </c>
      <c r="B172" s="55" t="s">
        <v>213</v>
      </c>
      <c r="C172" s="7" t="s">
        <v>49</v>
      </c>
      <c r="D172" s="7" t="s">
        <v>13</v>
      </c>
      <c r="E172" s="7" t="s">
        <v>71</v>
      </c>
      <c r="F172" s="123"/>
      <c r="G172" s="123"/>
      <c r="H172" s="123">
        <f>F172+G172</f>
        <v>0</v>
      </c>
      <c r="I172" s="123"/>
      <c r="J172" s="164"/>
      <c r="K172" s="123">
        <f>I172+J172</f>
        <v>0</v>
      </c>
      <c r="L172" s="123"/>
      <c r="M172" s="123"/>
      <c r="N172" s="123">
        <f>L172+M172</f>
        <v>0</v>
      </c>
    </row>
    <row r="173" spans="1:14" s="1" customFormat="1" ht="43.5" customHeight="1" x14ac:dyDescent="0.25">
      <c r="A173" s="100" t="s">
        <v>1910</v>
      </c>
      <c r="B173" s="55" t="s">
        <v>214</v>
      </c>
      <c r="C173" s="7" t="s">
        <v>70</v>
      </c>
      <c r="D173" s="7" t="s">
        <v>13</v>
      </c>
      <c r="E173" s="7" t="s">
        <v>30</v>
      </c>
      <c r="F173" s="123">
        <v>256</v>
      </c>
      <c r="G173" s="123">
        <v>-34</v>
      </c>
      <c r="H173" s="123">
        <f>F173+G173</f>
        <v>222</v>
      </c>
      <c r="I173" s="123">
        <v>256</v>
      </c>
      <c r="J173" s="164">
        <v>-34</v>
      </c>
      <c r="K173" s="123">
        <f>I173+J173</f>
        <v>222</v>
      </c>
      <c r="L173" s="123">
        <v>256</v>
      </c>
      <c r="M173" s="123">
        <v>-34</v>
      </c>
      <c r="N173" s="123">
        <f>L173+M173</f>
        <v>222</v>
      </c>
    </row>
    <row r="174" spans="1:14" s="1" customFormat="1" ht="42" customHeight="1" x14ac:dyDescent="0.25">
      <c r="A174" s="23" t="s">
        <v>215</v>
      </c>
      <c r="B174" s="55" t="s">
        <v>216</v>
      </c>
      <c r="C174" s="6"/>
      <c r="D174" s="6"/>
      <c r="E174" s="6"/>
      <c r="F174" s="123">
        <f t="shared" ref="F174:N174" si="45">F175+F176</f>
        <v>0</v>
      </c>
      <c r="G174" s="123">
        <f t="shared" si="45"/>
        <v>0</v>
      </c>
      <c r="H174" s="123"/>
      <c r="I174" s="123">
        <f t="shared" si="45"/>
        <v>0</v>
      </c>
      <c r="J174" s="164">
        <f t="shared" si="45"/>
        <v>79344</v>
      </c>
      <c r="K174" s="123">
        <f t="shared" si="45"/>
        <v>79344</v>
      </c>
      <c r="L174" s="123">
        <f t="shared" si="45"/>
        <v>0</v>
      </c>
      <c r="M174" s="123">
        <f t="shared" si="45"/>
        <v>5630</v>
      </c>
      <c r="N174" s="123">
        <f t="shared" si="45"/>
        <v>5630</v>
      </c>
    </row>
    <row r="175" spans="1:14" s="1" customFormat="1" ht="49.5" customHeight="1" x14ac:dyDescent="0.25">
      <c r="A175" s="44" t="s">
        <v>181</v>
      </c>
      <c r="B175" s="55" t="s">
        <v>1863</v>
      </c>
      <c r="C175" s="7" t="s">
        <v>16</v>
      </c>
      <c r="D175" s="7" t="s">
        <v>13</v>
      </c>
      <c r="E175" s="7" t="s">
        <v>30</v>
      </c>
      <c r="F175" s="123"/>
      <c r="G175" s="123"/>
      <c r="H175" s="123"/>
      <c r="I175" s="123"/>
      <c r="J175" s="164">
        <v>74660</v>
      </c>
      <c r="K175" s="123">
        <f>I175+J175</f>
        <v>74660</v>
      </c>
      <c r="L175" s="123"/>
      <c r="M175" s="123"/>
      <c r="N175" s="123"/>
    </row>
    <row r="176" spans="1:14" s="1" customFormat="1" ht="54.75" customHeight="1" x14ac:dyDescent="0.25">
      <c r="A176" s="44" t="s">
        <v>1865</v>
      </c>
      <c r="B176" s="55" t="s">
        <v>1864</v>
      </c>
      <c r="C176" s="7" t="s">
        <v>70</v>
      </c>
      <c r="D176" s="7" t="s">
        <v>13</v>
      </c>
      <c r="E176" s="7" t="s">
        <v>30</v>
      </c>
      <c r="F176" s="123"/>
      <c r="G176" s="123"/>
      <c r="H176" s="123"/>
      <c r="I176" s="123"/>
      <c r="J176" s="164">
        <v>4684</v>
      </c>
      <c r="K176" s="123">
        <f>I176+J176</f>
        <v>4684</v>
      </c>
      <c r="L176" s="123"/>
      <c r="M176" s="123">
        <v>5630</v>
      </c>
      <c r="N176" s="123">
        <f>L176+M176</f>
        <v>5630</v>
      </c>
    </row>
    <row r="177" spans="1:14" s="1" customFormat="1" ht="63" hidden="1" x14ac:dyDescent="0.25">
      <c r="A177" s="44" t="s">
        <v>183</v>
      </c>
      <c r="B177" s="55"/>
      <c r="C177" s="7" t="s">
        <v>217</v>
      </c>
      <c r="D177" s="7" t="s">
        <v>13</v>
      </c>
      <c r="E177" s="7" t="s">
        <v>30</v>
      </c>
      <c r="F177" s="123"/>
      <c r="G177" s="123"/>
      <c r="H177" s="123"/>
      <c r="I177" s="123"/>
      <c r="J177" s="164"/>
      <c r="K177" s="123"/>
      <c r="L177" s="123"/>
      <c r="M177" s="123"/>
      <c r="N177" s="123"/>
    </row>
    <row r="178" spans="1:14" s="1" customFormat="1" ht="47.25" hidden="1" x14ac:dyDescent="0.25">
      <c r="A178" s="44" t="s">
        <v>126</v>
      </c>
      <c r="B178" s="55"/>
      <c r="C178" s="7" t="s">
        <v>70</v>
      </c>
      <c r="D178" s="7" t="s">
        <v>13</v>
      </c>
      <c r="E178" s="7" t="s">
        <v>30</v>
      </c>
      <c r="F178" s="123"/>
      <c r="G178" s="123"/>
      <c r="H178" s="123"/>
      <c r="I178" s="123"/>
      <c r="J178" s="164"/>
      <c r="K178" s="123"/>
      <c r="L178" s="123"/>
      <c r="M178" s="123"/>
      <c r="N178" s="123"/>
    </row>
    <row r="179" spans="1:14" s="1" customFormat="1" ht="26.25" customHeight="1" x14ac:dyDescent="0.25">
      <c r="A179" s="25" t="s">
        <v>218</v>
      </c>
      <c r="B179" s="53" t="s">
        <v>219</v>
      </c>
      <c r="C179" s="2"/>
      <c r="D179" s="5"/>
      <c r="E179" s="5"/>
      <c r="F179" s="140">
        <f t="shared" ref="F179:N179" si="46">F180+F182</f>
        <v>42845</v>
      </c>
      <c r="G179" s="140">
        <f t="shared" si="46"/>
        <v>0</v>
      </c>
      <c r="H179" s="140">
        <f t="shared" si="46"/>
        <v>42845</v>
      </c>
      <c r="I179" s="140">
        <f t="shared" si="46"/>
        <v>43254</v>
      </c>
      <c r="J179" s="163">
        <f t="shared" si="46"/>
        <v>-309</v>
      </c>
      <c r="K179" s="140">
        <f t="shared" si="46"/>
        <v>42945</v>
      </c>
      <c r="L179" s="140">
        <f t="shared" si="46"/>
        <v>43669</v>
      </c>
      <c r="M179" s="140">
        <f t="shared" si="46"/>
        <v>-322</v>
      </c>
      <c r="N179" s="140">
        <f t="shared" si="46"/>
        <v>43347</v>
      </c>
    </row>
    <row r="180" spans="1:14" s="1" customFormat="1" ht="37.5" customHeight="1" x14ac:dyDescent="0.25">
      <c r="A180" s="23" t="s">
        <v>220</v>
      </c>
      <c r="B180" s="55" t="s">
        <v>221</v>
      </c>
      <c r="C180" s="3"/>
      <c r="D180" s="6"/>
      <c r="E180" s="6"/>
      <c r="F180" s="123">
        <f t="shared" ref="F180:N180" si="47">F181</f>
        <v>35984</v>
      </c>
      <c r="G180" s="123">
        <f t="shared" si="47"/>
        <v>0</v>
      </c>
      <c r="H180" s="123">
        <f t="shared" si="47"/>
        <v>35984</v>
      </c>
      <c r="I180" s="123">
        <f t="shared" si="47"/>
        <v>36393</v>
      </c>
      <c r="J180" s="164">
        <f t="shared" si="47"/>
        <v>-309</v>
      </c>
      <c r="K180" s="123">
        <f t="shared" si="47"/>
        <v>36084</v>
      </c>
      <c r="L180" s="123">
        <f t="shared" si="47"/>
        <v>36808</v>
      </c>
      <c r="M180" s="123">
        <f t="shared" si="47"/>
        <v>-322</v>
      </c>
      <c r="N180" s="123">
        <f t="shared" si="47"/>
        <v>36486</v>
      </c>
    </row>
    <row r="181" spans="1:14" s="1" customFormat="1" ht="56.25" customHeight="1" x14ac:dyDescent="0.25">
      <c r="A181" s="23" t="s">
        <v>206</v>
      </c>
      <c r="B181" s="55" t="s">
        <v>222</v>
      </c>
      <c r="C181" s="3">
        <v>600</v>
      </c>
      <c r="D181" s="7" t="s">
        <v>13</v>
      </c>
      <c r="E181" s="7" t="s">
        <v>14</v>
      </c>
      <c r="F181" s="123">
        <v>35984</v>
      </c>
      <c r="G181" s="123"/>
      <c r="H181" s="123">
        <f>F181+G181</f>
        <v>35984</v>
      </c>
      <c r="I181" s="123">
        <v>36393</v>
      </c>
      <c r="J181" s="164">
        <v>-309</v>
      </c>
      <c r="K181" s="123">
        <f>I181+J181</f>
        <v>36084</v>
      </c>
      <c r="L181" s="123">
        <v>36808</v>
      </c>
      <c r="M181" s="123">
        <v>-322</v>
      </c>
      <c r="N181" s="123">
        <f>L181+M181</f>
        <v>36486</v>
      </c>
    </row>
    <row r="182" spans="1:14" s="1" customFormat="1" ht="31.5" x14ac:dyDescent="0.25">
      <c r="A182" s="23" t="s">
        <v>223</v>
      </c>
      <c r="B182" s="55" t="s">
        <v>224</v>
      </c>
      <c r="C182" s="3"/>
      <c r="D182" s="6"/>
      <c r="E182" s="6"/>
      <c r="F182" s="123">
        <f t="shared" ref="F182:N182" si="48">F184+F185+F183</f>
        <v>6861</v>
      </c>
      <c r="G182" s="123">
        <f t="shared" si="48"/>
        <v>0</v>
      </c>
      <c r="H182" s="123">
        <f t="shared" si="48"/>
        <v>6861</v>
      </c>
      <c r="I182" s="123">
        <f t="shared" si="48"/>
        <v>6861</v>
      </c>
      <c r="J182" s="164">
        <f t="shared" si="48"/>
        <v>0</v>
      </c>
      <c r="K182" s="123">
        <f t="shared" si="48"/>
        <v>6861</v>
      </c>
      <c r="L182" s="123">
        <f t="shared" si="48"/>
        <v>6861</v>
      </c>
      <c r="M182" s="123">
        <f t="shared" si="48"/>
        <v>0</v>
      </c>
      <c r="N182" s="123">
        <f t="shared" si="48"/>
        <v>6861</v>
      </c>
    </row>
    <row r="183" spans="1:14" s="1" customFormat="1" ht="47.25" hidden="1" x14ac:dyDescent="0.25">
      <c r="A183" s="23" t="s">
        <v>225</v>
      </c>
      <c r="B183" s="55" t="s">
        <v>226</v>
      </c>
      <c r="C183" s="3">
        <v>600</v>
      </c>
      <c r="D183" s="7" t="s">
        <v>13</v>
      </c>
      <c r="E183" s="7" t="s">
        <v>14</v>
      </c>
      <c r="F183" s="123"/>
      <c r="G183" s="123"/>
      <c r="H183" s="123"/>
      <c r="I183" s="123"/>
      <c r="J183" s="164"/>
      <c r="K183" s="123"/>
      <c r="L183" s="123"/>
      <c r="M183" s="123"/>
      <c r="N183" s="123"/>
    </row>
    <row r="184" spans="1:14" s="1" customFormat="1" ht="43.5" customHeight="1" x14ac:dyDescent="0.25">
      <c r="A184" s="23" t="s">
        <v>177</v>
      </c>
      <c r="B184" s="55" t="s">
        <v>227</v>
      </c>
      <c r="C184" s="3">
        <v>600</v>
      </c>
      <c r="D184" s="7" t="s">
        <v>13</v>
      </c>
      <c r="E184" s="7" t="s">
        <v>14</v>
      </c>
      <c r="F184" s="123">
        <v>581</v>
      </c>
      <c r="G184" s="123"/>
      <c r="H184" s="123">
        <f>F184+G184</f>
        <v>581</v>
      </c>
      <c r="I184" s="123">
        <v>581</v>
      </c>
      <c r="J184" s="164"/>
      <c r="K184" s="123">
        <f>I184+J184</f>
        <v>581</v>
      </c>
      <c r="L184" s="123">
        <v>581</v>
      </c>
      <c r="M184" s="123"/>
      <c r="N184" s="123">
        <f>L184+M184</f>
        <v>581</v>
      </c>
    </row>
    <row r="185" spans="1:14" s="1" customFormat="1" ht="47.25" x14ac:dyDescent="0.25">
      <c r="A185" s="23" t="s">
        <v>1936</v>
      </c>
      <c r="B185" s="55" t="s">
        <v>228</v>
      </c>
      <c r="C185" s="3">
        <v>500</v>
      </c>
      <c r="D185" s="7" t="s">
        <v>13</v>
      </c>
      <c r="E185" s="7" t="s">
        <v>14</v>
      </c>
      <c r="F185" s="123">
        <v>6280</v>
      </c>
      <c r="G185" s="123"/>
      <c r="H185" s="123">
        <f>F185+G185</f>
        <v>6280</v>
      </c>
      <c r="I185" s="123">
        <v>6280</v>
      </c>
      <c r="J185" s="164"/>
      <c r="K185" s="123">
        <f>I185+J185</f>
        <v>6280</v>
      </c>
      <c r="L185" s="123">
        <v>6280</v>
      </c>
      <c r="M185" s="123"/>
      <c r="N185" s="123">
        <f>L185+M185</f>
        <v>6280</v>
      </c>
    </row>
    <row r="186" spans="1:14" s="1" customFormat="1" ht="15.75" hidden="1" x14ac:dyDescent="0.25">
      <c r="A186" s="44"/>
      <c r="B186" s="54"/>
      <c r="C186" s="3"/>
      <c r="D186" s="6"/>
      <c r="E186" s="6"/>
      <c r="F186" s="123"/>
      <c r="G186" s="123"/>
      <c r="H186" s="123"/>
      <c r="I186" s="123"/>
      <c r="J186" s="164"/>
      <c r="K186" s="123"/>
      <c r="L186" s="123"/>
      <c r="M186" s="123"/>
      <c r="N186" s="123"/>
    </row>
    <row r="187" spans="1:14" s="1" customFormat="1" ht="25.5" customHeight="1" x14ac:dyDescent="0.25">
      <c r="A187" s="25" t="s">
        <v>229</v>
      </c>
      <c r="B187" s="53" t="s">
        <v>230</v>
      </c>
      <c r="C187" s="2"/>
      <c r="D187" s="5"/>
      <c r="E187" s="5"/>
      <c r="F187" s="140">
        <f t="shared" ref="F187:N187" si="49">F192+F197+F201+F204+F209+F214+F188</f>
        <v>548164</v>
      </c>
      <c r="G187" s="140">
        <f>G192+G197+G201+G204+G209+G214+G188+G220</f>
        <v>0</v>
      </c>
      <c r="H187" s="140">
        <f>H192+H197+H201+H204+H209+H214+H188+H220</f>
        <v>548164</v>
      </c>
      <c r="I187" s="140">
        <f t="shared" si="49"/>
        <v>557532</v>
      </c>
      <c r="J187" s="163">
        <f t="shared" si="49"/>
        <v>-4487</v>
      </c>
      <c r="K187" s="140">
        <f t="shared" si="49"/>
        <v>553045</v>
      </c>
      <c r="L187" s="140">
        <f t="shared" si="49"/>
        <v>576218</v>
      </c>
      <c r="M187" s="140">
        <f t="shared" si="49"/>
        <v>-4584</v>
      </c>
      <c r="N187" s="140">
        <f t="shared" si="49"/>
        <v>571634</v>
      </c>
    </row>
    <row r="188" spans="1:14" s="1" customFormat="1" ht="69.75" customHeight="1" x14ac:dyDescent="0.25">
      <c r="A188" s="27" t="s">
        <v>231</v>
      </c>
      <c r="B188" s="55" t="s">
        <v>232</v>
      </c>
      <c r="C188" s="2"/>
      <c r="D188" s="5"/>
      <c r="E188" s="5"/>
      <c r="F188" s="123">
        <f t="shared" ref="F188:N188" si="50">F189+F190+F191</f>
        <v>10098</v>
      </c>
      <c r="G188" s="123">
        <f t="shared" si="50"/>
        <v>0</v>
      </c>
      <c r="H188" s="123">
        <f t="shared" si="50"/>
        <v>10098</v>
      </c>
      <c r="I188" s="123">
        <f t="shared" si="50"/>
        <v>10362</v>
      </c>
      <c r="J188" s="164">
        <f t="shared" si="50"/>
        <v>0</v>
      </c>
      <c r="K188" s="123">
        <f t="shared" si="50"/>
        <v>10362</v>
      </c>
      <c r="L188" s="123">
        <f t="shared" si="50"/>
        <v>10602</v>
      </c>
      <c r="M188" s="123">
        <f t="shared" si="50"/>
        <v>0</v>
      </c>
      <c r="N188" s="123">
        <f t="shared" si="50"/>
        <v>10602</v>
      </c>
    </row>
    <row r="189" spans="1:14" s="1" customFormat="1" ht="114" customHeight="1" x14ac:dyDescent="0.25">
      <c r="A189" s="27" t="s">
        <v>233</v>
      </c>
      <c r="B189" s="55" t="s">
        <v>234</v>
      </c>
      <c r="C189" s="3">
        <v>100</v>
      </c>
      <c r="D189" s="7" t="s">
        <v>13</v>
      </c>
      <c r="E189" s="7" t="s">
        <v>14</v>
      </c>
      <c r="F189" s="123">
        <v>8794</v>
      </c>
      <c r="G189" s="123"/>
      <c r="H189" s="123">
        <f>F189+G189</f>
        <v>8794</v>
      </c>
      <c r="I189" s="123">
        <v>9154</v>
      </c>
      <c r="J189" s="164"/>
      <c r="K189" s="123">
        <f>I189+J189</f>
        <v>9154</v>
      </c>
      <c r="L189" s="123">
        <v>9520</v>
      </c>
      <c r="M189" s="123"/>
      <c r="N189" s="123">
        <f>L189+M189</f>
        <v>9520</v>
      </c>
    </row>
    <row r="190" spans="1:14" s="1" customFormat="1" ht="94.5" x14ac:dyDescent="0.25">
      <c r="A190" s="27" t="s">
        <v>235</v>
      </c>
      <c r="B190" s="55" t="s">
        <v>234</v>
      </c>
      <c r="C190" s="3">
        <v>200</v>
      </c>
      <c r="D190" s="7" t="s">
        <v>13</v>
      </c>
      <c r="E190" s="7" t="s">
        <v>14</v>
      </c>
      <c r="F190" s="123">
        <v>1264</v>
      </c>
      <c r="G190" s="123"/>
      <c r="H190" s="123">
        <f>F190+G190</f>
        <v>1264</v>
      </c>
      <c r="I190" s="123">
        <v>1168</v>
      </c>
      <c r="J190" s="164"/>
      <c r="K190" s="123">
        <f>I190+J190</f>
        <v>1168</v>
      </c>
      <c r="L190" s="123">
        <v>1042</v>
      </c>
      <c r="M190" s="123"/>
      <c r="N190" s="123">
        <f>L190+M190</f>
        <v>1042</v>
      </c>
    </row>
    <row r="191" spans="1:14" s="1" customFormat="1" ht="84.75" customHeight="1" x14ac:dyDescent="0.25">
      <c r="A191" s="27" t="s">
        <v>236</v>
      </c>
      <c r="B191" s="55" t="s">
        <v>234</v>
      </c>
      <c r="C191" s="3">
        <v>800</v>
      </c>
      <c r="D191" s="7" t="s">
        <v>13</v>
      </c>
      <c r="E191" s="7" t="s">
        <v>14</v>
      </c>
      <c r="F191" s="123">
        <v>40</v>
      </c>
      <c r="G191" s="123"/>
      <c r="H191" s="123">
        <f>F191+G191</f>
        <v>40</v>
      </c>
      <c r="I191" s="123">
        <v>40</v>
      </c>
      <c r="J191" s="164"/>
      <c r="K191" s="123">
        <f>I191+J191</f>
        <v>40</v>
      </c>
      <c r="L191" s="123">
        <v>40</v>
      </c>
      <c r="M191" s="123"/>
      <c r="N191" s="123">
        <f>L191+M191</f>
        <v>40</v>
      </c>
    </row>
    <row r="192" spans="1:14" s="1" customFormat="1" ht="31.5" x14ac:dyDescent="0.25">
      <c r="A192" s="27" t="s">
        <v>237</v>
      </c>
      <c r="B192" s="67" t="s">
        <v>238</v>
      </c>
      <c r="C192" s="68"/>
      <c r="D192" s="76"/>
      <c r="E192" s="68"/>
      <c r="F192" s="141">
        <f t="shared" ref="F192:N192" si="51">F193+F194+F195+F196</f>
        <v>37633</v>
      </c>
      <c r="G192" s="141">
        <f t="shared" si="51"/>
        <v>0</v>
      </c>
      <c r="H192" s="141">
        <f t="shared" si="51"/>
        <v>37633</v>
      </c>
      <c r="I192" s="141">
        <f t="shared" si="51"/>
        <v>38719</v>
      </c>
      <c r="J192" s="165">
        <f t="shared" si="51"/>
        <v>-983</v>
      </c>
      <c r="K192" s="141">
        <f t="shared" si="51"/>
        <v>37736</v>
      </c>
      <c r="L192" s="141">
        <f t="shared" si="51"/>
        <v>38978</v>
      </c>
      <c r="M192" s="141">
        <f t="shared" si="51"/>
        <v>-1001</v>
      </c>
      <c r="N192" s="141">
        <f t="shared" si="51"/>
        <v>37977</v>
      </c>
    </row>
    <row r="193" spans="1:14" s="1" customFormat="1" ht="47.25" hidden="1" x14ac:dyDescent="0.25">
      <c r="A193" s="73" t="s">
        <v>239</v>
      </c>
      <c r="B193" s="67" t="s">
        <v>240</v>
      </c>
      <c r="C193" s="69" t="s">
        <v>16</v>
      </c>
      <c r="D193" s="69" t="s">
        <v>13</v>
      </c>
      <c r="E193" s="69" t="s">
        <v>81</v>
      </c>
      <c r="F193" s="141"/>
      <c r="G193" s="141"/>
      <c r="H193" s="141"/>
      <c r="I193" s="141"/>
      <c r="J193" s="165"/>
      <c r="K193" s="141"/>
      <c r="L193" s="141"/>
      <c r="M193" s="141"/>
      <c r="N193" s="141"/>
    </row>
    <row r="194" spans="1:14" s="1" customFormat="1" ht="82.5" customHeight="1" x14ac:dyDescent="0.25">
      <c r="A194" s="27" t="s">
        <v>241</v>
      </c>
      <c r="B194" s="67" t="s">
        <v>242</v>
      </c>
      <c r="C194" s="69" t="s">
        <v>36</v>
      </c>
      <c r="D194" s="69" t="s">
        <v>21</v>
      </c>
      <c r="E194" s="69" t="s">
        <v>93</v>
      </c>
      <c r="F194" s="123">
        <v>33789</v>
      </c>
      <c r="G194" s="123"/>
      <c r="H194" s="123">
        <f>F194+G194</f>
        <v>33789</v>
      </c>
      <c r="I194" s="123">
        <v>34875</v>
      </c>
      <c r="J194" s="164">
        <v>-1023</v>
      </c>
      <c r="K194" s="123">
        <f>I194+J194</f>
        <v>33852</v>
      </c>
      <c r="L194" s="123">
        <v>35134</v>
      </c>
      <c r="M194" s="123">
        <v>-1031</v>
      </c>
      <c r="N194" s="123">
        <f>L194+M194</f>
        <v>34103</v>
      </c>
    </row>
    <row r="195" spans="1:14" s="1" customFormat="1" ht="53.25" customHeight="1" x14ac:dyDescent="0.25">
      <c r="A195" s="27" t="s">
        <v>243</v>
      </c>
      <c r="B195" s="67" t="s">
        <v>242</v>
      </c>
      <c r="C195" s="69" t="s">
        <v>49</v>
      </c>
      <c r="D195" s="69" t="s">
        <v>21</v>
      </c>
      <c r="E195" s="69" t="s">
        <v>93</v>
      </c>
      <c r="F195" s="123">
        <v>3574</v>
      </c>
      <c r="G195" s="123"/>
      <c r="H195" s="123">
        <f>F195+G195</f>
        <v>3574</v>
      </c>
      <c r="I195" s="123">
        <v>3574</v>
      </c>
      <c r="J195" s="164"/>
      <c r="K195" s="123">
        <f>I195+J195</f>
        <v>3574</v>
      </c>
      <c r="L195" s="123">
        <v>3574</v>
      </c>
      <c r="M195" s="123"/>
      <c r="N195" s="123">
        <f>L195+M195</f>
        <v>3574</v>
      </c>
    </row>
    <row r="196" spans="1:14" s="1" customFormat="1" ht="35.25" customHeight="1" x14ac:dyDescent="0.25">
      <c r="A196" s="27" t="s">
        <v>244</v>
      </c>
      <c r="B196" s="67" t="s">
        <v>242</v>
      </c>
      <c r="C196" s="69" t="s">
        <v>40</v>
      </c>
      <c r="D196" s="69" t="s">
        <v>21</v>
      </c>
      <c r="E196" s="69" t="s">
        <v>93</v>
      </c>
      <c r="F196" s="123">
        <v>270</v>
      </c>
      <c r="G196" s="123"/>
      <c r="H196" s="123">
        <f>F196+G196</f>
        <v>270</v>
      </c>
      <c r="I196" s="123">
        <v>270</v>
      </c>
      <c r="J196" s="164">
        <v>40</v>
      </c>
      <c r="K196" s="123">
        <f>I196+J196</f>
        <v>310</v>
      </c>
      <c r="L196" s="123">
        <v>270</v>
      </c>
      <c r="M196" s="123">
        <v>30</v>
      </c>
      <c r="N196" s="123">
        <f>L196+M196</f>
        <v>300</v>
      </c>
    </row>
    <row r="197" spans="1:14" s="1" customFormat="1" ht="44.25" customHeight="1" x14ac:dyDescent="0.25">
      <c r="A197" s="27" t="s">
        <v>245</v>
      </c>
      <c r="B197" s="48" t="s">
        <v>246</v>
      </c>
      <c r="C197" s="14"/>
      <c r="D197" s="14"/>
      <c r="E197" s="14"/>
      <c r="F197" s="123">
        <f t="shared" ref="F197:N197" si="52">F199+F198+F200</f>
        <v>80190</v>
      </c>
      <c r="G197" s="123">
        <f t="shared" si="52"/>
        <v>-10000</v>
      </c>
      <c r="H197" s="123">
        <f t="shared" si="52"/>
        <v>70190</v>
      </c>
      <c r="I197" s="123">
        <f t="shared" si="52"/>
        <v>72577</v>
      </c>
      <c r="J197" s="164">
        <f t="shared" si="52"/>
        <v>-1807</v>
      </c>
      <c r="K197" s="123">
        <f t="shared" si="52"/>
        <v>70770</v>
      </c>
      <c r="L197" s="123">
        <f t="shared" si="52"/>
        <v>75001</v>
      </c>
      <c r="M197" s="123">
        <f t="shared" si="52"/>
        <v>-1888</v>
      </c>
      <c r="N197" s="123">
        <f t="shared" si="52"/>
        <v>73113</v>
      </c>
    </row>
    <row r="198" spans="1:14" s="1" customFormat="1" ht="47.25" x14ac:dyDescent="0.25">
      <c r="A198" s="23" t="s">
        <v>206</v>
      </c>
      <c r="B198" s="55" t="s">
        <v>247</v>
      </c>
      <c r="C198" s="3">
        <v>600</v>
      </c>
      <c r="D198" s="7" t="s">
        <v>13</v>
      </c>
      <c r="E198" s="7" t="s">
        <v>81</v>
      </c>
      <c r="F198" s="123">
        <f>60796+3029</f>
        <v>63825</v>
      </c>
      <c r="G198" s="123"/>
      <c r="H198" s="123">
        <f>F198+G198</f>
        <v>63825</v>
      </c>
      <c r="I198" s="123">
        <f>63072+3140</f>
        <v>66212</v>
      </c>
      <c r="J198" s="164">
        <f>-1723-84</f>
        <v>-1807</v>
      </c>
      <c r="K198" s="123">
        <f>I198+J198</f>
        <v>64405</v>
      </c>
      <c r="L198" s="123">
        <f>65384+3252</f>
        <v>68636</v>
      </c>
      <c r="M198" s="123">
        <f>-1791-97</f>
        <v>-1888</v>
      </c>
      <c r="N198" s="123">
        <f>L198+M198</f>
        <v>66748</v>
      </c>
    </row>
    <row r="199" spans="1:14" s="1" customFormat="1" ht="47.25" x14ac:dyDescent="0.25">
      <c r="A199" s="23" t="s">
        <v>248</v>
      </c>
      <c r="B199" s="55" t="s">
        <v>249</v>
      </c>
      <c r="C199" s="3">
        <v>600</v>
      </c>
      <c r="D199" s="7" t="s">
        <v>13</v>
      </c>
      <c r="E199" s="7" t="s">
        <v>71</v>
      </c>
      <c r="F199" s="123">
        <v>6365</v>
      </c>
      <c r="G199" s="123"/>
      <c r="H199" s="123">
        <f>F199+G199</f>
        <v>6365</v>
      </c>
      <c r="I199" s="123">
        <v>6365</v>
      </c>
      <c r="J199" s="164"/>
      <c r="K199" s="123">
        <f>I199+J199</f>
        <v>6365</v>
      </c>
      <c r="L199" s="123">
        <v>6365</v>
      </c>
      <c r="M199" s="123"/>
      <c r="N199" s="123">
        <f>L199+M199</f>
        <v>6365</v>
      </c>
    </row>
    <row r="200" spans="1:14" s="1" customFormat="1" ht="47.25" hidden="1" x14ac:dyDescent="0.25">
      <c r="A200" s="44" t="s">
        <v>181</v>
      </c>
      <c r="B200" s="55" t="s">
        <v>1825</v>
      </c>
      <c r="C200" s="3">
        <v>600</v>
      </c>
      <c r="D200" s="7" t="s">
        <v>13</v>
      </c>
      <c r="E200" s="7" t="s">
        <v>81</v>
      </c>
      <c r="F200" s="123">
        <v>10000</v>
      </c>
      <c r="G200" s="123">
        <v>-10000</v>
      </c>
      <c r="H200" s="123">
        <f>F200+G200</f>
        <v>0</v>
      </c>
      <c r="I200" s="123">
        <v>0</v>
      </c>
      <c r="J200" s="164"/>
      <c r="K200" s="123">
        <f>I200+J200</f>
        <v>0</v>
      </c>
      <c r="L200" s="123">
        <v>0</v>
      </c>
      <c r="M200" s="123"/>
      <c r="N200" s="123">
        <f>L200+M200</f>
        <v>0</v>
      </c>
    </row>
    <row r="201" spans="1:14" s="1" customFormat="1" ht="19.5" customHeight="1" x14ac:dyDescent="0.25">
      <c r="A201" s="23" t="s">
        <v>146</v>
      </c>
      <c r="B201" s="55" t="s">
        <v>250</v>
      </c>
      <c r="C201" s="3"/>
      <c r="D201" s="6"/>
      <c r="E201" s="6"/>
      <c r="F201" s="123">
        <f t="shared" ref="F201:N201" si="53">F203</f>
        <v>167</v>
      </c>
      <c r="G201" s="123">
        <f t="shared" si="53"/>
        <v>0</v>
      </c>
      <c r="H201" s="123">
        <f t="shared" si="53"/>
        <v>167</v>
      </c>
      <c r="I201" s="123">
        <f t="shared" si="53"/>
        <v>167</v>
      </c>
      <c r="J201" s="164">
        <f t="shared" si="53"/>
        <v>0</v>
      </c>
      <c r="K201" s="123">
        <f t="shared" si="53"/>
        <v>167</v>
      </c>
      <c r="L201" s="123">
        <f t="shared" si="53"/>
        <v>167</v>
      </c>
      <c r="M201" s="123">
        <f t="shared" si="53"/>
        <v>0</v>
      </c>
      <c r="N201" s="123">
        <f t="shared" si="53"/>
        <v>167</v>
      </c>
    </row>
    <row r="202" spans="1:14" s="1" customFormat="1" ht="39" hidden="1" customHeight="1" x14ac:dyDescent="0.25">
      <c r="A202" s="23" t="s">
        <v>251</v>
      </c>
      <c r="B202" s="55" t="s">
        <v>252</v>
      </c>
      <c r="C202" s="3">
        <v>300</v>
      </c>
      <c r="D202" s="7" t="s">
        <v>13</v>
      </c>
      <c r="E202" s="7" t="s">
        <v>14</v>
      </c>
      <c r="F202" s="123"/>
      <c r="G202" s="123"/>
      <c r="H202" s="123"/>
      <c r="I202" s="123"/>
      <c r="J202" s="164"/>
      <c r="K202" s="123"/>
      <c r="L202" s="123"/>
      <c r="M202" s="123"/>
      <c r="N202" s="123"/>
    </row>
    <row r="203" spans="1:14" s="1" customFormat="1" ht="39" customHeight="1" x14ac:dyDescent="0.25">
      <c r="A203" s="23" t="s">
        <v>251</v>
      </c>
      <c r="B203" s="55" t="s">
        <v>252</v>
      </c>
      <c r="C203" s="3">
        <v>300</v>
      </c>
      <c r="D203" s="7" t="s">
        <v>37</v>
      </c>
      <c r="E203" s="7" t="s">
        <v>30</v>
      </c>
      <c r="F203" s="123">
        <v>167</v>
      </c>
      <c r="G203" s="123"/>
      <c r="H203" s="123">
        <f>F203+G203</f>
        <v>167</v>
      </c>
      <c r="I203" s="123">
        <v>167</v>
      </c>
      <c r="J203" s="164"/>
      <c r="K203" s="123">
        <f>I203+J203</f>
        <v>167</v>
      </c>
      <c r="L203" s="123">
        <v>167</v>
      </c>
      <c r="M203" s="123"/>
      <c r="N203" s="123">
        <f>L203+M203</f>
        <v>167</v>
      </c>
    </row>
    <row r="204" spans="1:14" s="1" customFormat="1" ht="24" customHeight="1" x14ac:dyDescent="0.25">
      <c r="A204" s="23" t="s">
        <v>253</v>
      </c>
      <c r="B204" s="55" t="s">
        <v>254</v>
      </c>
      <c r="C204" s="3"/>
      <c r="D204" s="6"/>
      <c r="E204" s="6"/>
      <c r="F204" s="123">
        <f t="shared" ref="F204:N204" si="54">F205+F207+F206+F208</f>
        <v>334600</v>
      </c>
      <c r="G204" s="123">
        <f t="shared" si="54"/>
        <v>0</v>
      </c>
      <c r="H204" s="123">
        <f t="shared" si="54"/>
        <v>334600</v>
      </c>
      <c r="I204" s="123">
        <f t="shared" si="54"/>
        <v>348195</v>
      </c>
      <c r="J204" s="164">
        <f t="shared" si="54"/>
        <v>0</v>
      </c>
      <c r="K204" s="123">
        <f t="shared" si="54"/>
        <v>348195</v>
      </c>
      <c r="L204" s="123">
        <f t="shared" si="54"/>
        <v>362346</v>
      </c>
      <c r="M204" s="123">
        <f t="shared" si="54"/>
        <v>0</v>
      </c>
      <c r="N204" s="123">
        <f t="shared" si="54"/>
        <v>362346</v>
      </c>
    </row>
    <row r="205" spans="1:14" s="1" customFormat="1" ht="78.75" hidden="1" x14ac:dyDescent="0.25">
      <c r="A205" s="23" t="s">
        <v>255</v>
      </c>
      <c r="B205" s="55" t="s">
        <v>256</v>
      </c>
      <c r="C205" s="3">
        <v>300</v>
      </c>
      <c r="D205" s="7" t="s">
        <v>13</v>
      </c>
      <c r="E205" s="7" t="s">
        <v>14</v>
      </c>
      <c r="F205" s="123"/>
      <c r="G205" s="123"/>
      <c r="H205" s="123"/>
      <c r="I205" s="123"/>
      <c r="J205" s="164"/>
      <c r="K205" s="123"/>
      <c r="L205" s="123"/>
      <c r="M205" s="123"/>
      <c r="N205" s="123"/>
    </row>
    <row r="206" spans="1:14" s="1" customFormat="1" ht="83.25" customHeight="1" x14ac:dyDescent="0.25">
      <c r="A206" s="23" t="s">
        <v>255</v>
      </c>
      <c r="B206" s="55" t="s">
        <v>256</v>
      </c>
      <c r="C206" s="3">
        <v>300</v>
      </c>
      <c r="D206" s="7" t="s">
        <v>37</v>
      </c>
      <c r="E206" s="7" t="s">
        <v>30</v>
      </c>
      <c r="F206" s="123">
        <v>165</v>
      </c>
      <c r="G206" s="123"/>
      <c r="H206" s="123">
        <f>F206+G206</f>
        <v>165</v>
      </c>
      <c r="I206" s="123">
        <v>172</v>
      </c>
      <c r="J206" s="164"/>
      <c r="K206" s="123">
        <f>I206+J206</f>
        <v>172</v>
      </c>
      <c r="L206" s="123">
        <v>179</v>
      </c>
      <c r="M206" s="123"/>
      <c r="N206" s="123">
        <f>L206+M206</f>
        <v>179</v>
      </c>
    </row>
    <row r="207" spans="1:14" s="1" customFormat="1" ht="78.75" hidden="1" x14ac:dyDescent="0.25">
      <c r="A207" s="23" t="s">
        <v>257</v>
      </c>
      <c r="B207" s="55" t="s">
        <v>258</v>
      </c>
      <c r="C207" s="3">
        <v>500</v>
      </c>
      <c r="D207" s="7" t="s">
        <v>13</v>
      </c>
      <c r="E207" s="7" t="s">
        <v>14</v>
      </c>
      <c r="F207" s="123"/>
      <c r="G207" s="123"/>
      <c r="H207" s="123">
        <f>F207+G207</f>
        <v>0</v>
      </c>
      <c r="I207" s="123"/>
      <c r="J207" s="164"/>
      <c r="K207" s="123">
        <f>I207+J207</f>
        <v>0</v>
      </c>
      <c r="L207" s="123"/>
      <c r="M207" s="123"/>
      <c r="N207" s="123">
        <f>L207+M207</f>
        <v>0</v>
      </c>
    </row>
    <row r="208" spans="1:14" s="1" customFormat="1" ht="86.25" customHeight="1" x14ac:dyDescent="0.25">
      <c r="A208" s="23" t="s">
        <v>257</v>
      </c>
      <c r="B208" s="55" t="s">
        <v>258</v>
      </c>
      <c r="C208" s="3">
        <v>500</v>
      </c>
      <c r="D208" s="7" t="s">
        <v>37</v>
      </c>
      <c r="E208" s="7" t="s">
        <v>30</v>
      </c>
      <c r="F208" s="123">
        <v>334435</v>
      </c>
      <c r="G208" s="123"/>
      <c r="H208" s="123">
        <f>F208+G208</f>
        <v>334435</v>
      </c>
      <c r="I208" s="123">
        <v>348023</v>
      </c>
      <c r="J208" s="164"/>
      <c r="K208" s="123">
        <f>I208+J208</f>
        <v>348023</v>
      </c>
      <c r="L208" s="123">
        <v>362167</v>
      </c>
      <c r="M208" s="123"/>
      <c r="N208" s="123">
        <f>L208+M208</f>
        <v>362167</v>
      </c>
    </row>
    <row r="209" spans="1:14" s="1" customFormat="1" ht="20.25" customHeight="1" x14ac:dyDescent="0.25">
      <c r="A209" s="23" t="s">
        <v>259</v>
      </c>
      <c r="B209" s="55" t="s">
        <v>260</v>
      </c>
      <c r="C209" s="3"/>
      <c r="D209" s="6"/>
      <c r="E209" s="6"/>
      <c r="F209" s="123">
        <f t="shared" ref="F209:N209" si="55">F210+F212+F213+F211</f>
        <v>26828</v>
      </c>
      <c r="G209" s="123">
        <f t="shared" si="55"/>
        <v>0</v>
      </c>
      <c r="H209" s="123">
        <f t="shared" si="55"/>
        <v>26828</v>
      </c>
      <c r="I209" s="123">
        <f t="shared" si="55"/>
        <v>26828</v>
      </c>
      <c r="J209" s="164">
        <f t="shared" si="55"/>
        <v>0</v>
      </c>
      <c r="K209" s="123">
        <f t="shared" si="55"/>
        <v>26828</v>
      </c>
      <c r="L209" s="123">
        <f t="shared" si="55"/>
        <v>26828</v>
      </c>
      <c r="M209" s="123">
        <f t="shared" si="55"/>
        <v>0</v>
      </c>
      <c r="N209" s="123">
        <f t="shared" si="55"/>
        <v>26828</v>
      </c>
    </row>
    <row r="210" spans="1:14" s="1" customFormat="1" ht="34.5" customHeight="1" x14ac:dyDescent="0.25">
      <c r="A210" s="23" t="s">
        <v>174</v>
      </c>
      <c r="B210" s="55" t="s">
        <v>261</v>
      </c>
      <c r="C210" s="3">
        <v>200</v>
      </c>
      <c r="D210" s="7" t="s">
        <v>13</v>
      </c>
      <c r="E210" s="7" t="s">
        <v>14</v>
      </c>
      <c r="F210" s="123">
        <v>22511</v>
      </c>
      <c r="G210" s="123"/>
      <c r="H210" s="123">
        <f>F210+G210</f>
        <v>22511</v>
      </c>
      <c r="I210" s="123">
        <v>22511</v>
      </c>
      <c r="J210" s="164"/>
      <c r="K210" s="123">
        <f>I210+J210</f>
        <v>22511</v>
      </c>
      <c r="L210" s="123">
        <v>22511</v>
      </c>
      <c r="M210" s="123"/>
      <c r="N210" s="123">
        <f>L210+M210</f>
        <v>22511</v>
      </c>
    </row>
    <row r="211" spans="1:14" s="1" customFormat="1" ht="23.25" customHeight="1" x14ac:dyDescent="0.25">
      <c r="A211" s="23" t="s">
        <v>176</v>
      </c>
      <c r="B211" s="55" t="s">
        <v>261</v>
      </c>
      <c r="C211" s="3">
        <v>300</v>
      </c>
      <c r="D211" s="7" t="s">
        <v>13</v>
      </c>
      <c r="E211" s="7" t="s">
        <v>14</v>
      </c>
      <c r="F211" s="123">
        <v>3040</v>
      </c>
      <c r="G211" s="123"/>
      <c r="H211" s="123">
        <f>F211+G211</f>
        <v>3040</v>
      </c>
      <c r="I211" s="123">
        <v>3040</v>
      </c>
      <c r="J211" s="164"/>
      <c r="K211" s="123">
        <f>I211+J211</f>
        <v>3040</v>
      </c>
      <c r="L211" s="123">
        <v>3040</v>
      </c>
      <c r="M211" s="123"/>
      <c r="N211" s="123">
        <f>L211+M211</f>
        <v>3040</v>
      </c>
    </row>
    <row r="212" spans="1:14" s="1" customFormat="1" ht="36.75" customHeight="1" x14ac:dyDescent="0.25">
      <c r="A212" s="23" t="s">
        <v>177</v>
      </c>
      <c r="B212" s="55" t="s">
        <v>261</v>
      </c>
      <c r="C212" s="3">
        <v>600</v>
      </c>
      <c r="D212" s="7" t="s">
        <v>13</v>
      </c>
      <c r="E212" s="7" t="s">
        <v>14</v>
      </c>
      <c r="F212" s="123">
        <v>1277</v>
      </c>
      <c r="G212" s="123"/>
      <c r="H212" s="123">
        <f>F212+G212</f>
        <v>1277</v>
      </c>
      <c r="I212" s="123">
        <v>1277</v>
      </c>
      <c r="J212" s="164"/>
      <c r="K212" s="123">
        <f>I212+J212</f>
        <v>1277</v>
      </c>
      <c r="L212" s="123">
        <v>1277</v>
      </c>
      <c r="M212" s="123"/>
      <c r="N212" s="123">
        <f>L212+M212</f>
        <v>1277</v>
      </c>
    </row>
    <row r="213" spans="1:14" s="1" customFormat="1" ht="47.25" hidden="1" x14ac:dyDescent="0.25">
      <c r="A213" s="23" t="s">
        <v>212</v>
      </c>
      <c r="B213" s="55" t="s">
        <v>262</v>
      </c>
      <c r="C213" s="3">
        <v>200</v>
      </c>
      <c r="D213" s="7" t="s">
        <v>13</v>
      </c>
      <c r="E213" s="7" t="s">
        <v>14</v>
      </c>
      <c r="F213" s="123"/>
      <c r="G213" s="123"/>
      <c r="H213" s="123"/>
      <c r="I213" s="123"/>
      <c r="J213" s="164"/>
      <c r="K213" s="123"/>
      <c r="L213" s="123"/>
      <c r="M213" s="123"/>
      <c r="N213" s="123"/>
    </row>
    <row r="214" spans="1:14" s="1" customFormat="1" ht="51" customHeight="1" x14ac:dyDescent="0.25">
      <c r="A214" s="23" t="s">
        <v>263</v>
      </c>
      <c r="B214" s="55" t="s">
        <v>264</v>
      </c>
      <c r="C214" s="3"/>
      <c r="D214" s="6"/>
      <c r="E214" s="6"/>
      <c r="F214" s="123">
        <f t="shared" ref="F214:N214" si="56">F215+F216+F217+F218+F219</f>
        <v>58648</v>
      </c>
      <c r="G214" s="123">
        <f t="shared" si="56"/>
        <v>0</v>
      </c>
      <c r="H214" s="123">
        <f t="shared" si="56"/>
        <v>58648</v>
      </c>
      <c r="I214" s="123">
        <f t="shared" si="56"/>
        <v>60684</v>
      </c>
      <c r="J214" s="164">
        <f t="shared" si="56"/>
        <v>-1697</v>
      </c>
      <c r="K214" s="123">
        <f t="shared" si="56"/>
        <v>58987</v>
      </c>
      <c r="L214" s="123">
        <f t="shared" si="56"/>
        <v>62296</v>
      </c>
      <c r="M214" s="123">
        <f t="shared" si="56"/>
        <v>-1695</v>
      </c>
      <c r="N214" s="123">
        <f t="shared" si="56"/>
        <v>60601</v>
      </c>
    </row>
    <row r="215" spans="1:14" s="1" customFormat="1" ht="86.25" customHeight="1" x14ac:dyDescent="0.25">
      <c r="A215" s="23" t="s">
        <v>265</v>
      </c>
      <c r="B215" s="55" t="s">
        <v>266</v>
      </c>
      <c r="C215" s="3">
        <v>100</v>
      </c>
      <c r="D215" s="7" t="s">
        <v>13</v>
      </c>
      <c r="E215" s="7" t="s">
        <v>14</v>
      </c>
      <c r="F215" s="123">
        <v>39080</v>
      </c>
      <c r="G215" s="123"/>
      <c r="H215" s="123">
        <f>F215+G215</f>
        <v>39080</v>
      </c>
      <c r="I215" s="123">
        <v>40525</v>
      </c>
      <c r="J215" s="164">
        <v>-1231</v>
      </c>
      <c r="K215" s="123">
        <f>I215+J215</f>
        <v>39294</v>
      </c>
      <c r="L215" s="123">
        <v>41616</v>
      </c>
      <c r="M215" s="123">
        <v>-1214</v>
      </c>
      <c r="N215" s="123">
        <f>L215+M215</f>
        <v>40402</v>
      </c>
    </row>
    <row r="216" spans="1:14" s="1" customFormat="1" ht="55.5" customHeight="1" x14ac:dyDescent="0.25">
      <c r="A216" s="23" t="s">
        <v>1972</v>
      </c>
      <c r="B216" s="55" t="s">
        <v>266</v>
      </c>
      <c r="C216" s="3">
        <v>200</v>
      </c>
      <c r="D216" s="7" t="s">
        <v>13</v>
      </c>
      <c r="E216" s="7" t="s">
        <v>14</v>
      </c>
      <c r="F216" s="123">
        <v>2982</v>
      </c>
      <c r="G216" s="123"/>
      <c r="H216" s="123">
        <f>F216+G216</f>
        <v>2982</v>
      </c>
      <c r="I216" s="123">
        <v>2982</v>
      </c>
      <c r="J216" s="164"/>
      <c r="K216" s="123">
        <f>I216+J216</f>
        <v>2982</v>
      </c>
      <c r="L216" s="123">
        <v>2982</v>
      </c>
      <c r="M216" s="123"/>
      <c r="N216" s="123">
        <f>L216+M216</f>
        <v>2982</v>
      </c>
    </row>
    <row r="217" spans="1:14" s="1" customFormat="1" ht="54.75" customHeight="1" x14ac:dyDescent="0.25">
      <c r="A217" s="23" t="s">
        <v>267</v>
      </c>
      <c r="B217" s="55" t="s">
        <v>266</v>
      </c>
      <c r="C217" s="3">
        <v>600</v>
      </c>
      <c r="D217" s="7" t="s">
        <v>13</v>
      </c>
      <c r="E217" s="7" t="s">
        <v>14</v>
      </c>
      <c r="F217" s="123">
        <v>14041</v>
      </c>
      <c r="G217" s="123"/>
      <c r="H217" s="123">
        <f>F217+G217</f>
        <v>14041</v>
      </c>
      <c r="I217" s="123">
        <v>14554</v>
      </c>
      <c r="J217" s="164">
        <v>-388</v>
      </c>
      <c r="K217" s="123">
        <f>I217+J217</f>
        <v>14166</v>
      </c>
      <c r="L217" s="123">
        <v>15075</v>
      </c>
      <c r="M217" s="123">
        <v>-403</v>
      </c>
      <c r="N217" s="123">
        <f>L217+M217</f>
        <v>14672</v>
      </c>
    </row>
    <row r="218" spans="1:14" s="1" customFormat="1" ht="37.5" customHeight="1" x14ac:dyDescent="0.25">
      <c r="A218" s="23" t="s">
        <v>268</v>
      </c>
      <c r="B218" s="55" t="s">
        <v>266</v>
      </c>
      <c r="C218" s="3">
        <v>800</v>
      </c>
      <c r="D218" s="7" t="s">
        <v>13</v>
      </c>
      <c r="E218" s="7" t="s">
        <v>14</v>
      </c>
      <c r="F218" s="123">
        <v>20</v>
      </c>
      <c r="G218" s="123"/>
      <c r="H218" s="123">
        <f>F218+G218</f>
        <v>20</v>
      </c>
      <c r="I218" s="123">
        <v>20</v>
      </c>
      <c r="J218" s="164"/>
      <c r="K218" s="123">
        <f>I218+J218</f>
        <v>20</v>
      </c>
      <c r="L218" s="123">
        <v>20</v>
      </c>
      <c r="M218" s="123"/>
      <c r="N218" s="123">
        <f>L218+M218</f>
        <v>20</v>
      </c>
    </row>
    <row r="219" spans="1:14" s="1" customFormat="1" ht="88.5" customHeight="1" x14ac:dyDescent="0.25">
      <c r="A219" s="27" t="s">
        <v>269</v>
      </c>
      <c r="B219" s="55" t="s">
        <v>270</v>
      </c>
      <c r="C219" s="3">
        <v>100</v>
      </c>
      <c r="D219" s="7" t="s">
        <v>21</v>
      </c>
      <c r="E219" s="7" t="s">
        <v>93</v>
      </c>
      <c r="F219" s="123">
        <v>2525</v>
      </c>
      <c r="G219" s="123"/>
      <c r="H219" s="123">
        <f>F219+G219</f>
        <v>2525</v>
      </c>
      <c r="I219" s="123">
        <v>2603</v>
      </c>
      <c r="J219" s="164">
        <v>-78</v>
      </c>
      <c r="K219" s="123">
        <f>I219+J219</f>
        <v>2525</v>
      </c>
      <c r="L219" s="123">
        <v>2603</v>
      </c>
      <c r="M219" s="123">
        <v>-78</v>
      </c>
      <c r="N219" s="123">
        <f>L219+M219</f>
        <v>2525</v>
      </c>
    </row>
    <row r="220" spans="1:14" s="1" customFormat="1" ht="38.25" customHeight="1" x14ac:dyDescent="0.25">
      <c r="A220" s="27" t="s">
        <v>1937</v>
      </c>
      <c r="B220" s="55" t="s">
        <v>1866</v>
      </c>
      <c r="C220" s="3"/>
      <c r="D220" s="7"/>
      <c r="E220" s="7"/>
      <c r="F220" s="123"/>
      <c r="G220" s="123">
        <f>G221</f>
        <v>10000</v>
      </c>
      <c r="H220" s="123">
        <f>H221</f>
        <v>10000</v>
      </c>
      <c r="I220" s="123"/>
      <c r="J220" s="164"/>
      <c r="K220" s="123"/>
      <c r="L220" s="123"/>
      <c r="M220" s="123"/>
      <c r="N220" s="123"/>
    </row>
    <row r="221" spans="1:14" s="1" customFormat="1" ht="47.25" x14ac:dyDescent="0.25">
      <c r="A221" s="27" t="s">
        <v>181</v>
      </c>
      <c r="B221" s="54" t="s">
        <v>1867</v>
      </c>
      <c r="C221" s="3">
        <v>600</v>
      </c>
      <c r="D221" s="6" t="s">
        <v>13</v>
      </c>
      <c r="E221" s="6" t="s">
        <v>81</v>
      </c>
      <c r="F221" s="123"/>
      <c r="G221" s="123">
        <v>10000</v>
      </c>
      <c r="H221" s="123">
        <f>F221+G221</f>
        <v>10000</v>
      </c>
      <c r="I221" s="123"/>
      <c r="J221" s="164"/>
      <c r="K221" s="123"/>
      <c r="L221" s="123"/>
      <c r="M221" s="123"/>
      <c r="N221" s="123"/>
    </row>
    <row r="222" spans="1:14" s="1" customFormat="1" ht="41.25" customHeight="1" x14ac:dyDescent="0.25">
      <c r="A222" s="25" t="s">
        <v>271</v>
      </c>
      <c r="B222" s="53" t="s">
        <v>272</v>
      </c>
      <c r="C222" s="2"/>
      <c r="D222" s="5"/>
      <c r="E222" s="5"/>
      <c r="F222" s="140">
        <f t="shared" ref="F222:N222" si="57">F223+F228</f>
        <v>164562</v>
      </c>
      <c r="G222" s="140">
        <f t="shared" si="57"/>
        <v>0</v>
      </c>
      <c r="H222" s="140">
        <f t="shared" si="57"/>
        <v>164562</v>
      </c>
      <c r="I222" s="140">
        <f t="shared" si="57"/>
        <v>164562</v>
      </c>
      <c r="J222" s="163">
        <f t="shared" si="57"/>
        <v>0</v>
      </c>
      <c r="K222" s="140">
        <f t="shared" si="57"/>
        <v>164562</v>
      </c>
      <c r="L222" s="140">
        <f t="shared" si="57"/>
        <v>164562</v>
      </c>
      <c r="M222" s="140">
        <f t="shared" si="57"/>
        <v>0</v>
      </c>
      <c r="N222" s="140">
        <f t="shared" si="57"/>
        <v>164562</v>
      </c>
    </row>
    <row r="223" spans="1:14" s="1" customFormat="1" ht="25.5" customHeight="1" x14ac:dyDescent="0.25">
      <c r="A223" s="23" t="s">
        <v>273</v>
      </c>
      <c r="B223" s="55" t="s">
        <v>274</v>
      </c>
      <c r="C223" s="2"/>
      <c r="D223" s="5"/>
      <c r="E223" s="5"/>
      <c r="F223" s="140">
        <f t="shared" ref="F223:N223" si="58">F224+F225+F226+F227</f>
        <v>164562</v>
      </c>
      <c r="G223" s="140">
        <f t="shared" si="58"/>
        <v>0</v>
      </c>
      <c r="H223" s="140">
        <f t="shared" si="58"/>
        <v>164562</v>
      </c>
      <c r="I223" s="140">
        <f t="shared" si="58"/>
        <v>164562</v>
      </c>
      <c r="J223" s="163">
        <f t="shared" si="58"/>
        <v>0</v>
      </c>
      <c r="K223" s="140">
        <f t="shared" si="58"/>
        <v>164562</v>
      </c>
      <c r="L223" s="140">
        <f t="shared" si="58"/>
        <v>164562</v>
      </c>
      <c r="M223" s="140">
        <f t="shared" si="58"/>
        <v>0</v>
      </c>
      <c r="N223" s="140">
        <f t="shared" si="58"/>
        <v>164562</v>
      </c>
    </row>
    <row r="224" spans="1:14" s="1" customFormat="1" ht="72" hidden="1" customHeight="1" x14ac:dyDescent="0.25">
      <c r="A224" s="104" t="s">
        <v>267</v>
      </c>
      <c r="B224" s="55" t="s">
        <v>275</v>
      </c>
      <c r="C224" s="3">
        <v>600</v>
      </c>
      <c r="D224" s="7" t="s">
        <v>13</v>
      </c>
      <c r="E224" s="7" t="s">
        <v>13</v>
      </c>
      <c r="F224" s="123"/>
      <c r="G224" s="123"/>
      <c r="H224" s="123"/>
      <c r="I224" s="123"/>
      <c r="J224" s="164"/>
      <c r="K224" s="123"/>
      <c r="L224" s="123"/>
      <c r="M224" s="123"/>
      <c r="N224" s="123"/>
    </row>
    <row r="225" spans="1:14" s="1" customFormat="1" ht="46.5" customHeight="1" x14ac:dyDescent="0.25">
      <c r="A225" s="104" t="s">
        <v>1973</v>
      </c>
      <c r="B225" s="55" t="s">
        <v>276</v>
      </c>
      <c r="C225" s="3">
        <v>200</v>
      </c>
      <c r="D225" s="7" t="s">
        <v>13</v>
      </c>
      <c r="E225" s="7" t="s">
        <v>13</v>
      </c>
      <c r="F225" s="123">
        <v>47500</v>
      </c>
      <c r="G225" s="123"/>
      <c r="H225" s="123">
        <f>F225+G225</f>
        <v>47500</v>
      </c>
      <c r="I225" s="123">
        <v>47500</v>
      </c>
      <c r="J225" s="164"/>
      <c r="K225" s="123">
        <f>I225+J225</f>
        <v>47500</v>
      </c>
      <c r="L225" s="123">
        <v>47500</v>
      </c>
      <c r="M225" s="123"/>
      <c r="N225" s="123">
        <f>L225+M225</f>
        <v>47500</v>
      </c>
    </row>
    <row r="226" spans="1:14" s="1" customFormat="1" ht="57" customHeight="1" x14ac:dyDescent="0.25">
      <c r="A226" s="104" t="s">
        <v>277</v>
      </c>
      <c r="B226" s="55" t="s">
        <v>276</v>
      </c>
      <c r="C226" s="3">
        <v>600</v>
      </c>
      <c r="D226" s="7" t="s">
        <v>13</v>
      </c>
      <c r="E226" s="7" t="s">
        <v>13</v>
      </c>
      <c r="F226" s="123">
        <v>95897</v>
      </c>
      <c r="G226" s="123"/>
      <c r="H226" s="123">
        <f>F226+G226</f>
        <v>95897</v>
      </c>
      <c r="I226" s="123">
        <v>95897</v>
      </c>
      <c r="J226" s="164"/>
      <c r="K226" s="123">
        <f>I226+J226</f>
        <v>95897</v>
      </c>
      <c r="L226" s="123">
        <v>95897</v>
      </c>
      <c r="M226" s="123"/>
      <c r="N226" s="123">
        <f>L226+M226</f>
        <v>95897</v>
      </c>
    </row>
    <row r="227" spans="1:14" s="1" customFormat="1" ht="39" customHeight="1" x14ac:dyDescent="0.25">
      <c r="A227" s="104" t="s">
        <v>1938</v>
      </c>
      <c r="B227" s="55" t="s">
        <v>278</v>
      </c>
      <c r="C227" s="3">
        <v>500</v>
      </c>
      <c r="D227" s="7" t="s">
        <v>13</v>
      </c>
      <c r="E227" s="7" t="s">
        <v>13</v>
      </c>
      <c r="F227" s="123">
        <v>21165</v>
      </c>
      <c r="G227" s="123"/>
      <c r="H227" s="123">
        <f>F227+G227</f>
        <v>21165</v>
      </c>
      <c r="I227" s="123">
        <v>21165</v>
      </c>
      <c r="J227" s="164"/>
      <c r="K227" s="123">
        <f>I227+J227</f>
        <v>21165</v>
      </c>
      <c r="L227" s="123">
        <v>21165</v>
      </c>
      <c r="M227" s="123"/>
      <c r="N227" s="123">
        <f>L227+M227</f>
        <v>21165</v>
      </c>
    </row>
    <row r="228" spans="1:14" s="1" customFormat="1" ht="39" hidden="1" customHeight="1" x14ac:dyDescent="0.25">
      <c r="A228" s="23" t="s">
        <v>279</v>
      </c>
      <c r="B228" s="55" t="s">
        <v>280</v>
      </c>
      <c r="C228" s="3"/>
      <c r="D228" s="6"/>
      <c r="E228" s="6"/>
      <c r="F228" s="123">
        <f t="shared" ref="F228:N228" si="59">F229+F230</f>
        <v>0</v>
      </c>
      <c r="G228" s="123">
        <f t="shared" si="59"/>
        <v>0</v>
      </c>
      <c r="H228" s="123">
        <f t="shared" si="59"/>
        <v>0</v>
      </c>
      <c r="I228" s="123">
        <f t="shared" si="59"/>
        <v>0</v>
      </c>
      <c r="J228" s="164">
        <f t="shared" si="59"/>
        <v>0</v>
      </c>
      <c r="K228" s="123">
        <f t="shared" si="59"/>
        <v>0</v>
      </c>
      <c r="L228" s="123">
        <f t="shared" si="59"/>
        <v>0</v>
      </c>
      <c r="M228" s="123">
        <f t="shared" si="59"/>
        <v>0</v>
      </c>
      <c r="N228" s="123">
        <f t="shared" si="59"/>
        <v>0</v>
      </c>
    </row>
    <row r="229" spans="1:14" s="1" customFormat="1" ht="47.25" hidden="1" x14ac:dyDescent="0.25">
      <c r="A229" s="23" t="s">
        <v>281</v>
      </c>
      <c r="B229" s="55" t="s">
        <v>282</v>
      </c>
      <c r="C229" s="3">
        <v>200</v>
      </c>
      <c r="D229" s="7" t="s">
        <v>13</v>
      </c>
      <c r="E229" s="7" t="s">
        <v>13</v>
      </c>
      <c r="F229" s="123"/>
      <c r="G229" s="123"/>
      <c r="H229" s="123"/>
      <c r="I229" s="123"/>
      <c r="J229" s="164"/>
      <c r="K229" s="123"/>
      <c r="L229" s="123"/>
      <c r="M229" s="123"/>
      <c r="N229" s="123"/>
    </row>
    <row r="230" spans="1:14" s="1" customFormat="1" ht="49.5" hidden="1" customHeight="1" x14ac:dyDescent="0.25">
      <c r="A230" s="23" t="s">
        <v>283</v>
      </c>
      <c r="B230" s="55" t="s">
        <v>282</v>
      </c>
      <c r="C230" s="3">
        <v>300</v>
      </c>
      <c r="D230" s="7" t="s">
        <v>13</v>
      </c>
      <c r="E230" s="7" t="s">
        <v>13</v>
      </c>
      <c r="F230" s="123"/>
      <c r="G230" s="123"/>
      <c r="H230" s="123"/>
      <c r="I230" s="123"/>
      <c r="J230" s="164"/>
      <c r="K230" s="123"/>
      <c r="L230" s="123"/>
      <c r="M230" s="123"/>
      <c r="N230" s="123"/>
    </row>
    <row r="231" spans="1:14" s="1" customFormat="1" ht="35.25" customHeight="1" x14ac:dyDescent="0.25">
      <c r="A231" s="29" t="s">
        <v>284</v>
      </c>
      <c r="B231" s="31" t="s">
        <v>285</v>
      </c>
      <c r="C231" s="16"/>
      <c r="D231" s="16"/>
      <c r="E231" s="16"/>
      <c r="F231" s="143">
        <f t="shared" ref="F231:N231" si="60">F232+F235+F249+F292+F310+F313+F331+F345+F373+F391+F392+F238</f>
        <v>12919686</v>
      </c>
      <c r="G231" s="143">
        <f t="shared" si="60"/>
        <v>331090</v>
      </c>
      <c r="H231" s="143">
        <f t="shared" si="60"/>
        <v>13250776</v>
      </c>
      <c r="I231" s="143">
        <f t="shared" si="60"/>
        <v>12270915</v>
      </c>
      <c r="J231" s="167">
        <f t="shared" si="60"/>
        <v>78366</v>
      </c>
      <c r="K231" s="143">
        <f t="shared" si="60"/>
        <v>12349281</v>
      </c>
      <c r="L231" s="143">
        <f t="shared" si="60"/>
        <v>12718542</v>
      </c>
      <c r="M231" s="143">
        <f t="shared" si="60"/>
        <v>64247</v>
      </c>
      <c r="N231" s="143">
        <f t="shared" si="60"/>
        <v>12782789</v>
      </c>
    </row>
    <row r="232" spans="1:14" s="1" customFormat="1" ht="39.75" customHeight="1" x14ac:dyDescent="0.25">
      <c r="A232" s="29" t="s">
        <v>286</v>
      </c>
      <c r="B232" s="31" t="s">
        <v>287</v>
      </c>
      <c r="C232" s="16"/>
      <c r="D232" s="16"/>
      <c r="E232" s="16"/>
      <c r="F232" s="143">
        <f t="shared" ref="F232:N233" si="61">F233</f>
        <v>187</v>
      </c>
      <c r="G232" s="143">
        <f t="shared" si="61"/>
        <v>0</v>
      </c>
      <c r="H232" s="143">
        <f t="shared" si="61"/>
        <v>187</v>
      </c>
      <c r="I232" s="143">
        <f t="shared" si="61"/>
        <v>187</v>
      </c>
      <c r="J232" s="167">
        <f t="shared" si="61"/>
        <v>0</v>
      </c>
      <c r="K232" s="143">
        <f t="shared" si="61"/>
        <v>187</v>
      </c>
      <c r="L232" s="143">
        <f t="shared" si="61"/>
        <v>187</v>
      </c>
      <c r="M232" s="143">
        <f t="shared" si="61"/>
        <v>0</v>
      </c>
      <c r="N232" s="143">
        <f t="shared" si="61"/>
        <v>187</v>
      </c>
    </row>
    <row r="233" spans="1:14" s="1" customFormat="1" ht="59.25" customHeight="1" x14ac:dyDescent="0.25">
      <c r="A233" s="24" t="s">
        <v>288</v>
      </c>
      <c r="B233" s="48" t="s">
        <v>289</v>
      </c>
      <c r="C233" s="14"/>
      <c r="D233" s="14"/>
      <c r="E233" s="14"/>
      <c r="F233" s="148">
        <f t="shared" si="61"/>
        <v>187</v>
      </c>
      <c r="G233" s="148">
        <f t="shared" si="61"/>
        <v>0</v>
      </c>
      <c r="H233" s="148">
        <f t="shared" si="61"/>
        <v>187</v>
      </c>
      <c r="I233" s="148">
        <f t="shared" si="61"/>
        <v>187</v>
      </c>
      <c r="J233" s="172">
        <f t="shared" si="61"/>
        <v>0</v>
      </c>
      <c r="K233" s="148">
        <f t="shared" si="61"/>
        <v>187</v>
      </c>
      <c r="L233" s="148">
        <f t="shared" si="61"/>
        <v>187</v>
      </c>
      <c r="M233" s="148">
        <f t="shared" si="61"/>
        <v>0</v>
      </c>
      <c r="N233" s="148">
        <f t="shared" si="61"/>
        <v>187</v>
      </c>
    </row>
    <row r="234" spans="1:14" s="1" customFormat="1" ht="70.5" customHeight="1" x14ac:dyDescent="0.25">
      <c r="A234" s="24" t="s">
        <v>290</v>
      </c>
      <c r="B234" s="48" t="s">
        <v>291</v>
      </c>
      <c r="C234" s="14">
        <v>200</v>
      </c>
      <c r="D234" s="15" t="s">
        <v>14</v>
      </c>
      <c r="E234" s="15" t="s">
        <v>14</v>
      </c>
      <c r="F234" s="123">
        <v>187</v>
      </c>
      <c r="G234" s="123"/>
      <c r="H234" s="123">
        <f>F234+G234</f>
        <v>187</v>
      </c>
      <c r="I234" s="123">
        <v>187</v>
      </c>
      <c r="J234" s="164"/>
      <c r="K234" s="123">
        <f>I234+J234</f>
        <v>187</v>
      </c>
      <c r="L234" s="123">
        <v>187</v>
      </c>
      <c r="M234" s="123"/>
      <c r="N234" s="123">
        <f>L234+M234</f>
        <v>187</v>
      </c>
    </row>
    <row r="235" spans="1:14" s="1" customFormat="1" ht="47.25" hidden="1" x14ac:dyDescent="0.25">
      <c r="A235" s="29" t="s">
        <v>292</v>
      </c>
      <c r="B235" s="31" t="s">
        <v>293</v>
      </c>
      <c r="C235" s="16"/>
      <c r="D235" s="16"/>
      <c r="E235" s="16"/>
      <c r="F235" s="143">
        <f t="shared" ref="F235:N235" si="62">F236+F237</f>
        <v>0</v>
      </c>
      <c r="G235" s="143">
        <f t="shared" si="62"/>
        <v>0</v>
      </c>
      <c r="H235" s="143">
        <f t="shared" si="62"/>
        <v>0</v>
      </c>
      <c r="I235" s="143">
        <f t="shared" si="62"/>
        <v>0</v>
      </c>
      <c r="J235" s="167">
        <f t="shared" si="62"/>
        <v>0</v>
      </c>
      <c r="K235" s="143">
        <f t="shared" si="62"/>
        <v>0</v>
      </c>
      <c r="L235" s="143">
        <f t="shared" si="62"/>
        <v>0</v>
      </c>
      <c r="M235" s="143">
        <f t="shared" si="62"/>
        <v>0</v>
      </c>
      <c r="N235" s="143">
        <f t="shared" si="62"/>
        <v>0</v>
      </c>
    </row>
    <row r="236" spans="1:14" s="1" customFormat="1" ht="84.75" hidden="1" customHeight="1" x14ac:dyDescent="0.25">
      <c r="A236" s="27"/>
      <c r="B236" s="47"/>
      <c r="C236" s="14"/>
      <c r="D236" s="14"/>
      <c r="E236" s="14"/>
      <c r="F236" s="123"/>
      <c r="G236" s="123"/>
      <c r="H236" s="123"/>
      <c r="I236" s="123"/>
      <c r="J236" s="164"/>
      <c r="K236" s="123"/>
      <c r="L236" s="123"/>
      <c r="M236" s="123"/>
      <c r="N236" s="123"/>
    </row>
    <row r="237" spans="1:14" s="1" customFormat="1" ht="15.75" hidden="1" x14ac:dyDescent="0.25">
      <c r="A237" s="27"/>
      <c r="B237" s="47"/>
      <c r="C237" s="14"/>
      <c r="D237" s="14"/>
      <c r="E237" s="14"/>
      <c r="F237" s="148"/>
      <c r="G237" s="148"/>
      <c r="H237" s="148"/>
      <c r="I237" s="148"/>
      <c r="J237" s="172"/>
      <c r="K237" s="148"/>
      <c r="L237" s="148"/>
      <c r="M237" s="148"/>
      <c r="N237" s="148"/>
    </row>
    <row r="238" spans="1:14" s="1" customFormat="1" ht="19.5" customHeight="1" x14ac:dyDescent="0.25">
      <c r="A238" s="29" t="s">
        <v>294</v>
      </c>
      <c r="B238" s="31" t="s">
        <v>295</v>
      </c>
      <c r="C238" s="14"/>
      <c r="D238" s="14"/>
      <c r="E238" s="14"/>
      <c r="F238" s="143">
        <f t="shared" ref="F238:N238" si="63">F239+F241+F247</f>
        <v>596664</v>
      </c>
      <c r="G238" s="143">
        <f t="shared" si="63"/>
        <v>45940</v>
      </c>
      <c r="H238" s="143">
        <f t="shared" si="63"/>
        <v>642604</v>
      </c>
      <c r="I238" s="143">
        <f t="shared" si="63"/>
        <v>50000</v>
      </c>
      <c r="J238" s="167">
        <f t="shared" si="63"/>
        <v>106503</v>
      </c>
      <c r="K238" s="143">
        <f t="shared" si="63"/>
        <v>156503</v>
      </c>
      <c r="L238" s="143">
        <f t="shared" si="63"/>
        <v>50000</v>
      </c>
      <c r="M238" s="143">
        <f t="shared" si="63"/>
        <v>78504</v>
      </c>
      <c r="N238" s="143">
        <f t="shared" si="63"/>
        <v>128504</v>
      </c>
    </row>
    <row r="239" spans="1:14" s="1" customFormat="1" ht="20.25" customHeight="1" x14ac:dyDescent="0.25">
      <c r="A239" s="27" t="s">
        <v>296</v>
      </c>
      <c r="B239" s="48" t="s">
        <v>297</v>
      </c>
      <c r="C239" s="14"/>
      <c r="D239" s="14"/>
      <c r="E239" s="14"/>
      <c r="F239" s="148">
        <f t="shared" ref="F239:N239" si="64">F240</f>
        <v>228974</v>
      </c>
      <c r="G239" s="148">
        <f t="shared" si="64"/>
        <v>0</v>
      </c>
      <c r="H239" s="148">
        <f t="shared" si="64"/>
        <v>228974</v>
      </c>
      <c r="I239" s="148">
        <f t="shared" si="64"/>
        <v>50000</v>
      </c>
      <c r="J239" s="172">
        <f t="shared" si="64"/>
        <v>0</v>
      </c>
      <c r="K239" s="148">
        <f t="shared" si="64"/>
        <v>50000</v>
      </c>
      <c r="L239" s="148">
        <f t="shared" si="64"/>
        <v>50000</v>
      </c>
      <c r="M239" s="148">
        <f t="shared" si="64"/>
        <v>0</v>
      </c>
      <c r="N239" s="148">
        <f t="shared" si="64"/>
        <v>50000</v>
      </c>
    </row>
    <row r="240" spans="1:14" s="1" customFormat="1" ht="40.5" customHeight="1" x14ac:dyDescent="0.25">
      <c r="A240" s="27" t="s">
        <v>298</v>
      </c>
      <c r="B240" s="48" t="s">
        <v>299</v>
      </c>
      <c r="C240" s="15" t="s">
        <v>49</v>
      </c>
      <c r="D240" s="15" t="s">
        <v>14</v>
      </c>
      <c r="E240" s="15" t="s">
        <v>14</v>
      </c>
      <c r="F240" s="148">
        <v>228974</v>
      </c>
      <c r="G240" s="148"/>
      <c r="H240" s="123">
        <f>F240+G240</f>
        <v>228974</v>
      </c>
      <c r="I240" s="148">
        <v>50000</v>
      </c>
      <c r="J240" s="172"/>
      <c r="K240" s="123">
        <f>I240+J240</f>
        <v>50000</v>
      </c>
      <c r="L240" s="148">
        <v>50000</v>
      </c>
      <c r="M240" s="148"/>
      <c r="N240" s="123">
        <f>L240+M240</f>
        <v>50000</v>
      </c>
    </row>
    <row r="241" spans="1:14" s="1" customFormat="1" ht="43.5" customHeight="1" x14ac:dyDescent="0.25">
      <c r="A241" s="44" t="s">
        <v>1940</v>
      </c>
      <c r="B241" s="48" t="s">
        <v>300</v>
      </c>
      <c r="C241" s="14"/>
      <c r="D241" s="14"/>
      <c r="E241" s="14"/>
      <c r="F241" s="148">
        <f>F245+F244+F246</f>
        <v>167690</v>
      </c>
      <c r="G241" s="148">
        <f>G245+G244+G246</f>
        <v>45940</v>
      </c>
      <c r="H241" s="148">
        <f>H245+H244+H246</f>
        <v>213630</v>
      </c>
      <c r="I241" s="148">
        <f>I245</f>
        <v>0</v>
      </c>
      <c r="J241" s="172">
        <f>J245+J244+J246</f>
        <v>106503</v>
      </c>
      <c r="K241" s="148">
        <f>K245+K244+K246</f>
        <v>106503</v>
      </c>
      <c r="L241" s="148">
        <f>L245</f>
        <v>0</v>
      </c>
      <c r="M241" s="148">
        <f>M245+M244+M246</f>
        <v>78504</v>
      </c>
      <c r="N241" s="148">
        <f>N245+N244+N246</f>
        <v>78504</v>
      </c>
    </row>
    <row r="242" spans="1:14" s="1" customFormat="1" ht="47.25" hidden="1" x14ac:dyDescent="0.25">
      <c r="A242" s="23" t="s">
        <v>301</v>
      </c>
      <c r="B242" s="48" t="s">
        <v>302</v>
      </c>
      <c r="C242" s="15" t="s">
        <v>16</v>
      </c>
      <c r="D242" s="15" t="s">
        <v>14</v>
      </c>
      <c r="E242" s="15" t="s">
        <v>21</v>
      </c>
      <c r="F242" s="148"/>
      <c r="G242" s="148"/>
      <c r="H242" s="148"/>
      <c r="I242" s="148"/>
      <c r="J242" s="172"/>
      <c r="K242" s="148"/>
      <c r="L242" s="148"/>
      <c r="M242" s="148"/>
      <c r="N242" s="148"/>
    </row>
    <row r="243" spans="1:14" s="1" customFormat="1" ht="52.5" hidden="1" customHeight="1" x14ac:dyDescent="0.25">
      <c r="A243" s="102" t="s">
        <v>303</v>
      </c>
      <c r="B243" s="48" t="s">
        <v>304</v>
      </c>
      <c r="C243" s="15" t="s">
        <v>16</v>
      </c>
      <c r="D243" s="15" t="s">
        <v>14</v>
      </c>
      <c r="E243" s="15" t="s">
        <v>21</v>
      </c>
      <c r="F243" s="148"/>
      <c r="G243" s="148"/>
      <c r="H243" s="148"/>
      <c r="I243" s="148"/>
      <c r="J243" s="172"/>
      <c r="K243" s="148"/>
      <c r="L243" s="148"/>
      <c r="M243" s="148"/>
      <c r="N243" s="148"/>
    </row>
    <row r="244" spans="1:14" s="1" customFormat="1" ht="60" customHeight="1" x14ac:dyDescent="0.25">
      <c r="A244" s="102" t="s">
        <v>303</v>
      </c>
      <c r="B244" s="48" t="s">
        <v>304</v>
      </c>
      <c r="C244" s="15" t="s">
        <v>16</v>
      </c>
      <c r="D244" s="15" t="s">
        <v>14</v>
      </c>
      <c r="E244" s="15" t="s">
        <v>71</v>
      </c>
      <c r="F244" s="148">
        <v>142090</v>
      </c>
      <c r="G244" s="148"/>
      <c r="H244" s="123">
        <f>F244+G244</f>
        <v>142090</v>
      </c>
      <c r="I244" s="148">
        <v>0</v>
      </c>
      <c r="J244" s="172">
        <v>45881</v>
      </c>
      <c r="K244" s="123">
        <f>I244+J244</f>
        <v>45881</v>
      </c>
      <c r="L244" s="148">
        <v>0</v>
      </c>
      <c r="M244" s="148">
        <v>45881</v>
      </c>
      <c r="N244" s="123">
        <f>L244+M244</f>
        <v>45881</v>
      </c>
    </row>
    <row r="245" spans="1:14" s="1" customFormat="1" ht="75.75" customHeight="1" x14ac:dyDescent="0.25">
      <c r="A245" s="23" t="s">
        <v>305</v>
      </c>
      <c r="B245" s="48" t="s">
        <v>306</v>
      </c>
      <c r="C245" s="15" t="s">
        <v>217</v>
      </c>
      <c r="D245" s="15" t="s">
        <v>14</v>
      </c>
      <c r="E245" s="15" t="s">
        <v>21</v>
      </c>
      <c r="F245" s="148"/>
      <c r="G245" s="148"/>
      <c r="H245" s="123"/>
      <c r="I245" s="148"/>
      <c r="J245" s="172">
        <v>60622</v>
      </c>
      <c r="K245" s="123">
        <f>I245+J245</f>
        <v>60622</v>
      </c>
      <c r="L245" s="148"/>
      <c r="M245" s="148">
        <v>32623</v>
      </c>
      <c r="N245" s="123">
        <f>L245+M245</f>
        <v>32623</v>
      </c>
    </row>
    <row r="246" spans="1:14" s="1" customFormat="1" ht="52.5" customHeight="1" x14ac:dyDescent="0.25">
      <c r="A246" s="23" t="s">
        <v>307</v>
      </c>
      <c r="B246" s="48" t="s">
        <v>308</v>
      </c>
      <c r="C246" s="15" t="s">
        <v>217</v>
      </c>
      <c r="D246" s="15" t="s">
        <v>14</v>
      </c>
      <c r="E246" s="15" t="s">
        <v>21</v>
      </c>
      <c r="F246" s="148">
        <v>25600</v>
      </c>
      <c r="G246" s="148">
        <f>100440-54500</f>
        <v>45940</v>
      </c>
      <c r="H246" s="123">
        <f>F246+G246</f>
        <v>71540</v>
      </c>
      <c r="I246" s="148">
        <v>0</v>
      </c>
      <c r="J246" s="172"/>
      <c r="K246" s="123"/>
      <c r="L246" s="148"/>
      <c r="M246" s="148"/>
      <c r="N246" s="123"/>
    </row>
    <row r="247" spans="1:14" s="1" customFormat="1" ht="53.25" customHeight="1" x14ac:dyDescent="0.25">
      <c r="A247" s="23" t="s">
        <v>1939</v>
      </c>
      <c r="B247" s="48" t="s">
        <v>1811</v>
      </c>
      <c r="C247" s="15"/>
      <c r="D247" s="15"/>
      <c r="E247" s="15"/>
      <c r="F247" s="148">
        <f>F248</f>
        <v>200000</v>
      </c>
      <c r="G247" s="148">
        <f>G248</f>
        <v>0</v>
      </c>
      <c r="H247" s="148">
        <f>H248</f>
        <v>200000</v>
      </c>
      <c r="I247" s="148">
        <f>I248</f>
        <v>0</v>
      </c>
      <c r="J247" s="172">
        <f>J248</f>
        <v>0</v>
      </c>
      <c r="K247" s="148"/>
      <c r="L247" s="148"/>
      <c r="M247" s="148"/>
      <c r="N247" s="148"/>
    </row>
    <row r="248" spans="1:14" s="1" customFormat="1" ht="53.25" customHeight="1" x14ac:dyDescent="0.25">
      <c r="A248" s="23" t="s">
        <v>1814</v>
      </c>
      <c r="B248" s="155" t="s">
        <v>1815</v>
      </c>
      <c r="C248" s="15" t="s">
        <v>16</v>
      </c>
      <c r="D248" s="15" t="s">
        <v>14</v>
      </c>
      <c r="E248" s="15" t="s">
        <v>21</v>
      </c>
      <c r="F248" s="148">
        <v>200000</v>
      </c>
      <c r="G248" s="148"/>
      <c r="H248" s="123">
        <f>F248+G248</f>
        <v>200000</v>
      </c>
      <c r="I248" s="148">
        <v>0</v>
      </c>
      <c r="J248" s="172"/>
      <c r="K248" s="123"/>
      <c r="L248" s="148"/>
      <c r="M248" s="148"/>
      <c r="N248" s="123"/>
    </row>
    <row r="249" spans="1:14" s="1" customFormat="1" ht="51.75" customHeight="1" x14ac:dyDescent="0.25">
      <c r="A249" s="29" t="s">
        <v>309</v>
      </c>
      <c r="B249" s="31" t="s">
        <v>310</v>
      </c>
      <c r="C249" s="16"/>
      <c r="D249" s="16"/>
      <c r="E249" s="16"/>
      <c r="F249" s="143">
        <f t="shared" ref="F249:N249" si="65">F279+F250+F253++F257+F261+F270+F272+F274+F289</f>
        <v>1777569</v>
      </c>
      <c r="G249" s="143">
        <f t="shared" si="65"/>
        <v>-173502</v>
      </c>
      <c r="H249" s="143">
        <f t="shared" si="65"/>
        <v>1604067</v>
      </c>
      <c r="I249" s="143">
        <f t="shared" si="65"/>
        <v>1286787</v>
      </c>
      <c r="J249" s="167">
        <f t="shared" si="65"/>
        <v>-116184</v>
      </c>
      <c r="K249" s="143">
        <f t="shared" si="65"/>
        <v>1170603</v>
      </c>
      <c r="L249" s="143">
        <f t="shared" si="65"/>
        <v>1370658</v>
      </c>
      <c r="M249" s="143">
        <f t="shared" si="65"/>
        <v>-60200</v>
      </c>
      <c r="N249" s="143">
        <f t="shared" si="65"/>
        <v>1310458</v>
      </c>
    </row>
    <row r="250" spans="1:14" s="1" customFormat="1" ht="24" customHeight="1" x14ac:dyDescent="0.25">
      <c r="A250" s="24" t="s">
        <v>311</v>
      </c>
      <c r="B250" s="48" t="s">
        <v>312</v>
      </c>
      <c r="C250" s="14"/>
      <c r="D250" s="14"/>
      <c r="E250" s="14"/>
      <c r="F250" s="148">
        <f t="shared" ref="F250:N250" si="66">F252+F251</f>
        <v>440876</v>
      </c>
      <c r="G250" s="148">
        <f t="shared" si="66"/>
        <v>88728</v>
      </c>
      <c r="H250" s="148">
        <f t="shared" si="66"/>
        <v>529604</v>
      </c>
      <c r="I250" s="148">
        <f t="shared" si="66"/>
        <v>326002</v>
      </c>
      <c r="J250" s="172">
        <f t="shared" si="66"/>
        <v>88728</v>
      </c>
      <c r="K250" s="148">
        <f t="shared" si="66"/>
        <v>414730</v>
      </c>
      <c r="L250" s="148">
        <f t="shared" si="66"/>
        <v>326002</v>
      </c>
      <c r="M250" s="148">
        <f t="shared" si="66"/>
        <v>88728</v>
      </c>
      <c r="N250" s="148">
        <f t="shared" si="66"/>
        <v>414730</v>
      </c>
    </row>
    <row r="251" spans="1:14" s="1" customFormat="1" ht="55.5" hidden="1" customHeight="1" x14ac:dyDescent="0.25">
      <c r="A251" s="23" t="s">
        <v>313</v>
      </c>
      <c r="B251" s="48" t="s">
        <v>314</v>
      </c>
      <c r="C251" s="14">
        <v>600</v>
      </c>
      <c r="D251" s="15" t="s">
        <v>14</v>
      </c>
      <c r="E251" s="15" t="s">
        <v>21</v>
      </c>
      <c r="F251" s="123"/>
      <c r="G251" s="123"/>
      <c r="H251" s="123"/>
      <c r="I251" s="123"/>
      <c r="J251" s="164"/>
      <c r="K251" s="123"/>
      <c r="L251" s="123"/>
      <c r="M251" s="123"/>
      <c r="N251" s="123"/>
    </row>
    <row r="252" spans="1:14" s="1" customFormat="1" ht="51.75" customHeight="1" x14ac:dyDescent="0.25">
      <c r="A252" s="24" t="s">
        <v>315</v>
      </c>
      <c r="B252" s="48" t="s">
        <v>316</v>
      </c>
      <c r="C252" s="14">
        <v>600</v>
      </c>
      <c r="D252" s="15" t="s">
        <v>14</v>
      </c>
      <c r="E252" s="15" t="s">
        <v>21</v>
      </c>
      <c r="F252" s="123">
        <v>440876</v>
      </c>
      <c r="G252" s="123">
        <v>88728</v>
      </c>
      <c r="H252" s="123">
        <f>F252+G252</f>
        <v>529604</v>
      </c>
      <c r="I252" s="123">
        <v>326002</v>
      </c>
      <c r="J252" s="164">
        <v>88728</v>
      </c>
      <c r="K252" s="123">
        <f>I252+J252</f>
        <v>414730</v>
      </c>
      <c r="L252" s="123">
        <v>326002</v>
      </c>
      <c r="M252" s="123">
        <v>88728</v>
      </c>
      <c r="N252" s="123">
        <f>L252+M252</f>
        <v>414730</v>
      </c>
    </row>
    <row r="253" spans="1:14" s="1" customFormat="1" ht="71.25" customHeight="1" x14ac:dyDescent="0.25">
      <c r="A253" s="24" t="s">
        <v>317</v>
      </c>
      <c r="B253" s="48" t="s">
        <v>318</v>
      </c>
      <c r="C253" s="14"/>
      <c r="D253" s="14"/>
      <c r="E253" s="14"/>
      <c r="F253" s="148">
        <f t="shared" ref="F253:N253" si="67">F254+F255+F256</f>
        <v>202547</v>
      </c>
      <c r="G253" s="148">
        <f t="shared" si="67"/>
        <v>0</v>
      </c>
      <c r="H253" s="148">
        <f t="shared" si="67"/>
        <v>202547</v>
      </c>
      <c r="I253" s="148">
        <f t="shared" si="67"/>
        <v>202547</v>
      </c>
      <c r="J253" s="172">
        <f t="shared" si="67"/>
        <v>0</v>
      </c>
      <c r="K253" s="148">
        <f t="shared" si="67"/>
        <v>202547</v>
      </c>
      <c r="L253" s="148">
        <f t="shared" si="67"/>
        <v>202547</v>
      </c>
      <c r="M253" s="148">
        <f t="shared" si="67"/>
        <v>0</v>
      </c>
      <c r="N253" s="148">
        <f t="shared" si="67"/>
        <v>202547</v>
      </c>
    </row>
    <row r="254" spans="1:14" s="1" customFormat="1" ht="78.75" hidden="1" x14ac:dyDescent="0.25">
      <c r="A254" s="24" t="s">
        <v>319</v>
      </c>
      <c r="B254" s="48" t="s">
        <v>320</v>
      </c>
      <c r="C254" s="14">
        <v>200</v>
      </c>
      <c r="D254" s="15" t="s">
        <v>14</v>
      </c>
      <c r="E254" s="15" t="s">
        <v>21</v>
      </c>
      <c r="F254" s="123"/>
      <c r="G254" s="123"/>
      <c r="H254" s="123"/>
      <c r="I254" s="123"/>
      <c r="J254" s="164"/>
      <c r="K254" s="123"/>
      <c r="L254" s="123"/>
      <c r="M254" s="123"/>
      <c r="N254" s="123"/>
    </row>
    <row r="255" spans="1:14" s="1" customFormat="1" ht="86.25" customHeight="1" x14ac:dyDescent="0.25">
      <c r="A255" s="24" t="s">
        <v>319</v>
      </c>
      <c r="B255" s="48" t="s">
        <v>320</v>
      </c>
      <c r="C255" s="14">
        <v>200</v>
      </c>
      <c r="D255" s="15" t="s">
        <v>14</v>
      </c>
      <c r="E255" s="15" t="s">
        <v>71</v>
      </c>
      <c r="F255" s="123">
        <v>180417</v>
      </c>
      <c r="G255" s="123"/>
      <c r="H255" s="123">
        <f>F255+G255</f>
        <v>180417</v>
      </c>
      <c r="I255" s="123">
        <v>180417</v>
      </c>
      <c r="J255" s="164"/>
      <c r="K255" s="123">
        <f>I255+J255</f>
        <v>180417</v>
      </c>
      <c r="L255" s="123">
        <v>180417</v>
      </c>
      <c r="M255" s="123"/>
      <c r="N255" s="123">
        <f>L255+M255</f>
        <v>180417</v>
      </c>
    </row>
    <row r="256" spans="1:14" s="1" customFormat="1" ht="84" customHeight="1" x14ac:dyDescent="0.25">
      <c r="A256" s="24" t="s">
        <v>321</v>
      </c>
      <c r="B256" s="48" t="s">
        <v>320</v>
      </c>
      <c r="C256" s="14">
        <v>600</v>
      </c>
      <c r="D256" s="15" t="s">
        <v>14</v>
      </c>
      <c r="E256" s="15" t="s">
        <v>21</v>
      </c>
      <c r="F256" s="123">
        <v>22130</v>
      </c>
      <c r="G256" s="123"/>
      <c r="H256" s="123">
        <f>F256+G256</f>
        <v>22130</v>
      </c>
      <c r="I256" s="123">
        <v>22130</v>
      </c>
      <c r="J256" s="164"/>
      <c r="K256" s="123">
        <f>I256+J256</f>
        <v>22130</v>
      </c>
      <c r="L256" s="123">
        <v>22130</v>
      </c>
      <c r="M256" s="123"/>
      <c r="N256" s="123">
        <f>L256+M256</f>
        <v>22130</v>
      </c>
    </row>
    <row r="257" spans="1:14" s="1" customFormat="1" ht="59.25" customHeight="1" x14ac:dyDescent="0.25">
      <c r="A257" s="24" t="s">
        <v>1911</v>
      </c>
      <c r="B257" s="48" t="s">
        <v>322</v>
      </c>
      <c r="C257" s="14"/>
      <c r="D257" s="14"/>
      <c r="E257" s="14"/>
      <c r="F257" s="148">
        <f t="shared" ref="F257:N257" si="68">F258+F260+F259</f>
        <v>29210</v>
      </c>
      <c r="G257" s="148">
        <f t="shared" si="68"/>
        <v>1708</v>
      </c>
      <c r="H257" s="148">
        <f t="shared" si="68"/>
        <v>30918</v>
      </c>
      <c r="I257" s="148">
        <f t="shared" si="68"/>
        <v>29210</v>
      </c>
      <c r="J257" s="172">
        <f t="shared" si="68"/>
        <v>1704</v>
      </c>
      <c r="K257" s="148">
        <f t="shared" si="68"/>
        <v>30914</v>
      </c>
      <c r="L257" s="148">
        <f t="shared" si="68"/>
        <v>29210</v>
      </c>
      <c r="M257" s="148">
        <f t="shared" si="68"/>
        <v>1704</v>
      </c>
      <c r="N257" s="148">
        <f t="shared" si="68"/>
        <v>30914</v>
      </c>
    </row>
    <row r="258" spans="1:14" s="1" customFormat="1" ht="68.25" customHeight="1" x14ac:dyDescent="0.25">
      <c r="A258" s="24" t="s">
        <v>323</v>
      </c>
      <c r="B258" s="48" t="s">
        <v>324</v>
      </c>
      <c r="C258" s="15" t="s">
        <v>49</v>
      </c>
      <c r="D258" s="15" t="s">
        <v>14</v>
      </c>
      <c r="E258" s="15" t="s">
        <v>21</v>
      </c>
      <c r="F258" s="123">
        <v>28765</v>
      </c>
      <c r="G258" s="123"/>
      <c r="H258" s="123">
        <f>F258+G258</f>
        <v>28765</v>
      </c>
      <c r="I258" s="123">
        <v>28765</v>
      </c>
      <c r="J258" s="164"/>
      <c r="K258" s="123">
        <f>I258+J258</f>
        <v>28765</v>
      </c>
      <c r="L258" s="123">
        <v>28765</v>
      </c>
      <c r="M258" s="123"/>
      <c r="N258" s="123">
        <f>L258+M258</f>
        <v>28765</v>
      </c>
    </row>
    <row r="259" spans="1:14" s="1" customFormat="1" ht="110.25" hidden="1" x14ac:dyDescent="0.25">
      <c r="A259" s="23" t="s">
        <v>1912</v>
      </c>
      <c r="B259" s="48" t="s">
        <v>325</v>
      </c>
      <c r="C259" s="15" t="s">
        <v>49</v>
      </c>
      <c r="D259" s="15" t="s">
        <v>14</v>
      </c>
      <c r="E259" s="15" t="s">
        <v>21</v>
      </c>
      <c r="F259" s="123"/>
      <c r="G259" s="123"/>
      <c r="H259" s="123"/>
      <c r="I259" s="123"/>
      <c r="J259" s="164"/>
      <c r="K259" s="123"/>
      <c r="L259" s="123"/>
      <c r="M259" s="123"/>
      <c r="N259" s="123"/>
    </row>
    <row r="260" spans="1:14" s="1" customFormat="1" ht="102" customHeight="1" x14ac:dyDescent="0.25">
      <c r="A260" s="23" t="s">
        <v>1913</v>
      </c>
      <c r="B260" s="48" t="s">
        <v>326</v>
      </c>
      <c r="C260" s="15" t="s">
        <v>49</v>
      </c>
      <c r="D260" s="15" t="s">
        <v>14</v>
      </c>
      <c r="E260" s="15" t="s">
        <v>21</v>
      </c>
      <c r="F260" s="123">
        <v>445</v>
      </c>
      <c r="G260" s="123">
        <v>1708</v>
      </c>
      <c r="H260" s="123">
        <f>F260+G260</f>
        <v>2153</v>
      </c>
      <c r="I260" s="123">
        <v>445</v>
      </c>
      <c r="J260" s="164">
        <v>1704</v>
      </c>
      <c r="K260" s="123">
        <f>I260+J260</f>
        <v>2149</v>
      </c>
      <c r="L260" s="123">
        <v>445</v>
      </c>
      <c r="M260" s="123">
        <v>1704</v>
      </c>
      <c r="N260" s="123">
        <f>L260+M260</f>
        <v>2149</v>
      </c>
    </row>
    <row r="261" spans="1:14" s="1" customFormat="1" ht="51.75" customHeight="1" x14ac:dyDescent="0.25">
      <c r="A261" s="24" t="s">
        <v>327</v>
      </c>
      <c r="B261" s="48" t="s">
        <v>328</v>
      </c>
      <c r="C261" s="14"/>
      <c r="D261" s="14"/>
      <c r="E261" s="14"/>
      <c r="F261" s="148">
        <f t="shared" ref="F261:N261" si="69">F262+F265+F269+F266+F267+F268+F263+F264</f>
        <v>2516</v>
      </c>
      <c r="G261" s="148">
        <f t="shared" si="69"/>
        <v>10779</v>
      </c>
      <c r="H261" s="148">
        <f t="shared" si="69"/>
        <v>13295</v>
      </c>
      <c r="I261" s="148">
        <f t="shared" si="69"/>
        <v>2516</v>
      </c>
      <c r="J261" s="172">
        <f t="shared" si="69"/>
        <v>10756</v>
      </c>
      <c r="K261" s="148">
        <f t="shared" si="69"/>
        <v>13272</v>
      </c>
      <c r="L261" s="148">
        <f t="shared" si="69"/>
        <v>2516</v>
      </c>
      <c r="M261" s="148">
        <f t="shared" si="69"/>
        <v>10756</v>
      </c>
      <c r="N261" s="148">
        <f t="shared" si="69"/>
        <v>13272</v>
      </c>
    </row>
    <row r="262" spans="1:14" s="1" customFormat="1" ht="94.5" hidden="1" x14ac:dyDescent="0.25">
      <c r="A262" s="24" t="s">
        <v>329</v>
      </c>
      <c r="B262" s="48" t="s">
        <v>330</v>
      </c>
      <c r="C262" s="14">
        <v>600</v>
      </c>
      <c r="D262" s="15" t="s">
        <v>14</v>
      </c>
      <c r="E262" s="15" t="s">
        <v>14</v>
      </c>
      <c r="F262" s="123"/>
      <c r="G262" s="123"/>
      <c r="H262" s="123"/>
      <c r="I262" s="123"/>
      <c r="J262" s="164"/>
      <c r="K262" s="123"/>
      <c r="L262" s="123"/>
      <c r="M262" s="123"/>
      <c r="N262" s="123"/>
    </row>
    <row r="263" spans="1:14" s="1" customFormat="1" ht="113.25" hidden="1" customHeight="1" x14ac:dyDescent="0.25">
      <c r="A263" s="24" t="s">
        <v>331</v>
      </c>
      <c r="B263" s="48" t="s">
        <v>332</v>
      </c>
      <c r="C263" s="14">
        <v>600</v>
      </c>
      <c r="D263" s="15" t="s">
        <v>14</v>
      </c>
      <c r="E263" s="15" t="s">
        <v>21</v>
      </c>
      <c r="F263" s="123"/>
      <c r="G263" s="123"/>
      <c r="H263" s="123"/>
      <c r="I263" s="123"/>
      <c r="J263" s="164"/>
      <c r="K263" s="123"/>
      <c r="L263" s="123"/>
      <c r="M263" s="123"/>
      <c r="N263" s="123"/>
    </row>
    <row r="264" spans="1:14" s="1" customFormat="1" ht="93.75" customHeight="1" x14ac:dyDescent="0.25">
      <c r="A264" s="24" t="s">
        <v>331</v>
      </c>
      <c r="B264" s="48" t="s">
        <v>332</v>
      </c>
      <c r="C264" s="14">
        <v>600</v>
      </c>
      <c r="D264" s="15" t="s">
        <v>14</v>
      </c>
      <c r="E264" s="15" t="s">
        <v>14</v>
      </c>
      <c r="F264" s="123">
        <v>1657</v>
      </c>
      <c r="G264" s="123">
        <v>7325</v>
      </c>
      <c r="H264" s="123">
        <f>F264+G264</f>
        <v>8982</v>
      </c>
      <c r="I264" s="123">
        <v>1657</v>
      </c>
      <c r="J264" s="164">
        <v>7309</v>
      </c>
      <c r="K264" s="123">
        <f>I264+J264</f>
        <v>8966</v>
      </c>
      <c r="L264" s="123">
        <v>1657</v>
      </c>
      <c r="M264" s="123">
        <v>7309</v>
      </c>
      <c r="N264" s="123">
        <f>L264+M264</f>
        <v>8966</v>
      </c>
    </row>
    <row r="265" spans="1:14" s="1" customFormat="1" ht="106.5" customHeight="1" x14ac:dyDescent="0.25">
      <c r="A265" s="44" t="s">
        <v>333</v>
      </c>
      <c r="B265" s="48" t="s">
        <v>334</v>
      </c>
      <c r="C265" s="14">
        <v>600</v>
      </c>
      <c r="D265" s="15" t="s">
        <v>14</v>
      </c>
      <c r="E265" s="15" t="s">
        <v>14</v>
      </c>
      <c r="F265" s="123">
        <v>859</v>
      </c>
      <c r="G265" s="123">
        <v>3454</v>
      </c>
      <c r="H265" s="123">
        <f>F265+G265</f>
        <v>4313</v>
      </c>
      <c r="I265" s="123">
        <v>859</v>
      </c>
      <c r="J265" s="164">
        <v>3447</v>
      </c>
      <c r="K265" s="123">
        <f>I265+J265</f>
        <v>4306</v>
      </c>
      <c r="L265" s="123">
        <v>859</v>
      </c>
      <c r="M265" s="123">
        <v>3447</v>
      </c>
      <c r="N265" s="123">
        <f>L265+M265</f>
        <v>4306</v>
      </c>
    </row>
    <row r="266" spans="1:14" s="1" customFormat="1" ht="69" hidden="1" customHeight="1" x14ac:dyDescent="0.25">
      <c r="A266" s="24"/>
      <c r="B266" s="47"/>
      <c r="C266" s="14"/>
      <c r="D266" s="14"/>
      <c r="E266" s="14"/>
      <c r="F266" s="123"/>
      <c r="G266" s="123"/>
      <c r="H266" s="123"/>
      <c r="I266" s="123"/>
      <c r="J266" s="164"/>
      <c r="K266" s="123"/>
      <c r="L266" s="123"/>
      <c r="M266" s="123"/>
      <c r="N266" s="123"/>
    </row>
    <row r="267" spans="1:14" s="1" customFormat="1" ht="15.75" hidden="1" x14ac:dyDescent="0.25">
      <c r="A267" s="24"/>
      <c r="B267" s="47"/>
      <c r="C267" s="14"/>
      <c r="D267" s="14"/>
      <c r="E267" s="14"/>
      <c r="F267" s="123"/>
      <c r="G267" s="123"/>
      <c r="H267" s="123"/>
      <c r="I267" s="123"/>
      <c r="J267" s="164"/>
      <c r="K267" s="123"/>
      <c r="L267" s="123"/>
      <c r="M267" s="123"/>
      <c r="N267" s="123"/>
    </row>
    <row r="268" spans="1:14" s="1" customFormat="1" ht="15.75" hidden="1" x14ac:dyDescent="0.25">
      <c r="A268" s="24"/>
      <c r="B268" s="47"/>
      <c r="C268" s="14"/>
      <c r="D268" s="14"/>
      <c r="E268" s="14"/>
      <c r="F268" s="123"/>
      <c r="G268" s="123"/>
      <c r="H268" s="123"/>
      <c r="I268" s="123"/>
      <c r="J268" s="164"/>
      <c r="K268" s="123"/>
      <c r="L268" s="123"/>
      <c r="M268" s="123"/>
      <c r="N268" s="123"/>
    </row>
    <row r="269" spans="1:14" s="1" customFormat="1" ht="15.75" hidden="1" x14ac:dyDescent="0.25">
      <c r="A269" s="24"/>
      <c r="B269" s="47"/>
      <c r="C269" s="14"/>
      <c r="D269" s="14"/>
      <c r="E269" s="14"/>
      <c r="F269" s="123"/>
      <c r="G269" s="123"/>
      <c r="H269" s="123"/>
      <c r="I269" s="123"/>
      <c r="J269" s="164"/>
      <c r="K269" s="123"/>
      <c r="L269" s="123"/>
      <c r="M269" s="123"/>
      <c r="N269" s="123"/>
    </row>
    <row r="270" spans="1:14" s="1" customFormat="1" ht="40.5" customHeight="1" x14ac:dyDescent="0.25">
      <c r="A270" s="24" t="s">
        <v>335</v>
      </c>
      <c r="B270" s="48" t="s">
        <v>336</v>
      </c>
      <c r="C270" s="14"/>
      <c r="D270" s="14"/>
      <c r="E270" s="14"/>
      <c r="F270" s="148">
        <f t="shared" ref="F270:N270" si="70">F271</f>
        <v>21160</v>
      </c>
      <c r="G270" s="148">
        <f t="shared" si="70"/>
        <v>0</v>
      </c>
      <c r="H270" s="148">
        <f t="shared" si="70"/>
        <v>21160</v>
      </c>
      <c r="I270" s="148">
        <f t="shared" si="70"/>
        <v>21160</v>
      </c>
      <c r="J270" s="172">
        <f t="shared" si="70"/>
        <v>0</v>
      </c>
      <c r="K270" s="148">
        <f t="shared" si="70"/>
        <v>21160</v>
      </c>
      <c r="L270" s="148">
        <f t="shared" si="70"/>
        <v>21160</v>
      </c>
      <c r="M270" s="148">
        <f t="shared" si="70"/>
        <v>0</v>
      </c>
      <c r="N270" s="148">
        <f t="shared" si="70"/>
        <v>21160</v>
      </c>
    </row>
    <row r="271" spans="1:14" s="1" customFormat="1" ht="36.75" customHeight="1" x14ac:dyDescent="0.25">
      <c r="A271" s="24" t="s">
        <v>337</v>
      </c>
      <c r="B271" s="48" t="s">
        <v>338</v>
      </c>
      <c r="C271" s="14">
        <v>300</v>
      </c>
      <c r="D271" s="15" t="s">
        <v>14</v>
      </c>
      <c r="E271" s="15" t="s">
        <v>339</v>
      </c>
      <c r="F271" s="123">
        <v>21160</v>
      </c>
      <c r="G271" s="123"/>
      <c r="H271" s="123">
        <f>F271+G271</f>
        <v>21160</v>
      </c>
      <c r="I271" s="123">
        <v>21160</v>
      </c>
      <c r="J271" s="164"/>
      <c r="K271" s="123">
        <f>I271+J271</f>
        <v>21160</v>
      </c>
      <c r="L271" s="123">
        <v>21160</v>
      </c>
      <c r="M271" s="123"/>
      <c r="N271" s="123">
        <f>L271+M271</f>
        <v>21160</v>
      </c>
    </row>
    <row r="272" spans="1:14" s="1" customFormat="1" ht="21.75" customHeight="1" x14ac:dyDescent="0.25">
      <c r="A272" s="24" t="s">
        <v>340</v>
      </c>
      <c r="B272" s="48" t="s">
        <v>341</v>
      </c>
      <c r="C272" s="14"/>
      <c r="D272" s="14"/>
      <c r="E272" s="14"/>
      <c r="F272" s="148">
        <f t="shared" ref="F272:N272" si="71">F273</f>
        <v>31978</v>
      </c>
      <c r="G272" s="148">
        <f t="shared" si="71"/>
        <v>0</v>
      </c>
      <c r="H272" s="148">
        <f t="shared" si="71"/>
        <v>31978</v>
      </c>
      <c r="I272" s="148">
        <f t="shared" si="71"/>
        <v>31978</v>
      </c>
      <c r="J272" s="172">
        <f t="shared" si="71"/>
        <v>0</v>
      </c>
      <c r="K272" s="148">
        <f t="shared" si="71"/>
        <v>31978</v>
      </c>
      <c r="L272" s="148">
        <f t="shared" si="71"/>
        <v>31978</v>
      </c>
      <c r="M272" s="148">
        <f t="shared" si="71"/>
        <v>0</v>
      </c>
      <c r="N272" s="148">
        <f t="shared" si="71"/>
        <v>31978</v>
      </c>
    </row>
    <row r="273" spans="1:14" s="1" customFormat="1" ht="42" customHeight="1" x14ac:dyDescent="0.25">
      <c r="A273" s="24" t="s">
        <v>342</v>
      </c>
      <c r="B273" s="48" t="s">
        <v>343</v>
      </c>
      <c r="C273" s="14">
        <v>600</v>
      </c>
      <c r="D273" s="15" t="s">
        <v>14</v>
      </c>
      <c r="E273" s="15" t="s">
        <v>339</v>
      </c>
      <c r="F273" s="123">
        <v>31978</v>
      </c>
      <c r="G273" s="123"/>
      <c r="H273" s="123">
        <f>F273+G273</f>
        <v>31978</v>
      </c>
      <c r="I273" s="123">
        <v>31978</v>
      </c>
      <c r="J273" s="164"/>
      <c r="K273" s="123">
        <f>I273+J273</f>
        <v>31978</v>
      </c>
      <c r="L273" s="123">
        <v>31978</v>
      </c>
      <c r="M273" s="123"/>
      <c r="N273" s="123">
        <f>L273+M273</f>
        <v>31978</v>
      </c>
    </row>
    <row r="274" spans="1:14" s="1" customFormat="1" ht="27" customHeight="1" x14ac:dyDescent="0.25">
      <c r="A274" s="24" t="s">
        <v>296</v>
      </c>
      <c r="B274" s="46" t="s">
        <v>344</v>
      </c>
      <c r="C274" s="14"/>
      <c r="D274" s="14"/>
      <c r="E274" s="14"/>
      <c r="F274" s="148">
        <f t="shared" ref="F274:N274" si="72">F278+F277+F276</f>
        <v>30000</v>
      </c>
      <c r="G274" s="148">
        <f t="shared" si="72"/>
        <v>30962</v>
      </c>
      <c r="H274" s="148">
        <f t="shared" si="72"/>
        <v>60962</v>
      </c>
      <c r="I274" s="148">
        <f t="shared" si="72"/>
        <v>222569</v>
      </c>
      <c r="J274" s="172">
        <f t="shared" si="72"/>
        <v>0</v>
      </c>
      <c r="K274" s="148">
        <f t="shared" si="72"/>
        <v>222569</v>
      </c>
      <c r="L274" s="148">
        <f t="shared" si="72"/>
        <v>306440</v>
      </c>
      <c r="M274" s="148">
        <f t="shared" si="72"/>
        <v>0</v>
      </c>
      <c r="N274" s="148">
        <f t="shared" si="72"/>
        <v>306440</v>
      </c>
    </row>
    <row r="275" spans="1:14" s="1" customFormat="1" ht="39" hidden="1" customHeight="1" x14ac:dyDescent="0.25">
      <c r="A275" s="44" t="s">
        <v>1786</v>
      </c>
      <c r="B275" s="48" t="s">
        <v>1785</v>
      </c>
      <c r="C275" s="15" t="s">
        <v>49</v>
      </c>
      <c r="D275" s="15" t="s">
        <v>14</v>
      </c>
      <c r="E275" s="15" t="s">
        <v>14</v>
      </c>
      <c r="F275" s="148"/>
      <c r="G275" s="148"/>
      <c r="H275" s="148"/>
      <c r="I275" s="148"/>
      <c r="J275" s="172"/>
      <c r="K275" s="148"/>
      <c r="L275" s="148"/>
      <c r="M275" s="148"/>
      <c r="N275" s="148"/>
    </row>
    <row r="276" spans="1:14" s="1" customFormat="1" ht="36.75" customHeight="1" x14ac:dyDescent="0.25">
      <c r="A276" s="23" t="s">
        <v>345</v>
      </c>
      <c r="B276" s="48" t="s">
        <v>346</v>
      </c>
      <c r="C276" s="15" t="s">
        <v>49</v>
      </c>
      <c r="D276" s="15" t="s">
        <v>14</v>
      </c>
      <c r="E276" s="15" t="s">
        <v>21</v>
      </c>
      <c r="F276" s="123">
        <v>6000</v>
      </c>
      <c r="G276" s="123">
        <v>18875</v>
      </c>
      <c r="H276" s="123">
        <f>F276+G276</f>
        <v>24875</v>
      </c>
      <c r="I276" s="123">
        <v>50000</v>
      </c>
      <c r="J276" s="164"/>
      <c r="K276" s="123">
        <f>I276+J276</f>
        <v>50000</v>
      </c>
      <c r="L276" s="123">
        <v>70000</v>
      </c>
      <c r="M276" s="123"/>
      <c r="N276" s="123">
        <f>L276+M276</f>
        <v>70000</v>
      </c>
    </row>
    <row r="277" spans="1:14" s="1" customFormat="1" ht="40.5" hidden="1" customHeight="1" x14ac:dyDescent="0.25">
      <c r="A277" s="23" t="s">
        <v>345</v>
      </c>
      <c r="B277" s="48" t="s">
        <v>346</v>
      </c>
      <c r="C277" s="15" t="s">
        <v>49</v>
      </c>
      <c r="D277" s="15" t="s">
        <v>14</v>
      </c>
      <c r="E277" s="15" t="s">
        <v>14</v>
      </c>
      <c r="F277" s="123"/>
      <c r="G277" s="123"/>
      <c r="H277" s="123">
        <f>F277+G277</f>
        <v>0</v>
      </c>
      <c r="I277" s="123"/>
      <c r="J277" s="164"/>
      <c r="K277" s="123">
        <f>I277+J277</f>
        <v>0</v>
      </c>
      <c r="L277" s="123"/>
      <c r="M277" s="123"/>
      <c r="N277" s="123">
        <f>L277+M277</f>
        <v>0</v>
      </c>
    </row>
    <row r="278" spans="1:14" s="1" customFormat="1" ht="37.5" customHeight="1" x14ac:dyDescent="0.25">
      <c r="A278" s="24" t="s">
        <v>347</v>
      </c>
      <c r="B278" s="48" t="s">
        <v>346</v>
      </c>
      <c r="C278" s="15" t="s">
        <v>16</v>
      </c>
      <c r="D278" s="15" t="s">
        <v>14</v>
      </c>
      <c r="E278" s="15" t="s">
        <v>21</v>
      </c>
      <c r="F278" s="123">
        <v>24000</v>
      </c>
      <c r="G278" s="123">
        <f>7327+4760</f>
        <v>12087</v>
      </c>
      <c r="H278" s="123">
        <f>F278+G278</f>
        <v>36087</v>
      </c>
      <c r="I278" s="123">
        <v>172569</v>
      </c>
      <c r="J278" s="164"/>
      <c r="K278" s="123">
        <f>I278+J278</f>
        <v>172569</v>
      </c>
      <c r="L278" s="123">
        <v>236440</v>
      </c>
      <c r="M278" s="123"/>
      <c r="N278" s="123">
        <f>L278+M278</f>
        <v>236440</v>
      </c>
    </row>
    <row r="279" spans="1:14" s="1" customFormat="1" ht="28.5" customHeight="1" x14ac:dyDescent="0.25">
      <c r="A279" s="23" t="s">
        <v>348</v>
      </c>
      <c r="B279" s="46" t="s">
        <v>349</v>
      </c>
      <c r="C279" s="10"/>
      <c r="D279" s="12"/>
      <c r="E279" s="12"/>
      <c r="F279" s="147">
        <f t="shared" ref="F279:N279" si="73">F281+F283+F280+F286+F284+F282</f>
        <v>1018477</v>
      </c>
      <c r="G279" s="147">
        <f t="shared" si="73"/>
        <v>-306274</v>
      </c>
      <c r="H279" s="147">
        <f t="shared" si="73"/>
        <v>712203</v>
      </c>
      <c r="I279" s="147">
        <f t="shared" si="73"/>
        <v>450000</v>
      </c>
      <c r="J279" s="171">
        <f>J281+J283+J280+J286+J284+J282+J285</f>
        <v>-217989</v>
      </c>
      <c r="K279" s="147">
        <f>K281+K283+K280+K286+K284+K282+K285</f>
        <v>232011</v>
      </c>
      <c r="L279" s="147">
        <f t="shared" si="73"/>
        <v>450000</v>
      </c>
      <c r="M279" s="147">
        <f t="shared" si="73"/>
        <v>-162005</v>
      </c>
      <c r="N279" s="147">
        <f t="shared" si="73"/>
        <v>287995</v>
      </c>
    </row>
    <row r="280" spans="1:14" s="1" customFormat="1" ht="57" hidden="1" customHeight="1" x14ac:dyDescent="0.25">
      <c r="A280" s="23" t="s">
        <v>225</v>
      </c>
      <c r="B280" s="46" t="s">
        <v>350</v>
      </c>
      <c r="C280" s="10">
        <v>600</v>
      </c>
      <c r="D280" s="13" t="s">
        <v>14</v>
      </c>
      <c r="E280" s="13" t="s">
        <v>21</v>
      </c>
      <c r="F280" s="147"/>
      <c r="G280" s="147"/>
      <c r="H280" s="147"/>
      <c r="I280" s="147"/>
      <c r="J280" s="171"/>
      <c r="K280" s="147"/>
      <c r="L280" s="147"/>
      <c r="M280" s="147"/>
      <c r="N280" s="147"/>
    </row>
    <row r="281" spans="1:14" s="1" customFormat="1" ht="47.25" x14ac:dyDescent="0.25">
      <c r="A281" s="23" t="s">
        <v>303</v>
      </c>
      <c r="B281" s="46" t="s">
        <v>351</v>
      </c>
      <c r="C281" s="10">
        <v>600</v>
      </c>
      <c r="D281" s="13" t="s">
        <v>14</v>
      </c>
      <c r="E281" s="13" t="s">
        <v>21</v>
      </c>
      <c r="F281" s="123">
        <v>725462</v>
      </c>
      <c r="G281" s="123">
        <v>-130599</v>
      </c>
      <c r="H281" s="123">
        <f>F281+G281</f>
        <v>594863</v>
      </c>
      <c r="I281" s="123">
        <v>450000</v>
      </c>
      <c r="J281" s="164">
        <v>-330524</v>
      </c>
      <c r="K281" s="123">
        <f>I281+J281</f>
        <v>119476</v>
      </c>
      <c r="L281" s="123">
        <v>450000</v>
      </c>
      <c r="M281" s="123">
        <v>-207897</v>
      </c>
      <c r="N281" s="123">
        <f>L281+M281</f>
        <v>242103</v>
      </c>
    </row>
    <row r="282" spans="1:14" s="1" customFormat="1" ht="54.75" customHeight="1" x14ac:dyDescent="0.25">
      <c r="A282" s="23" t="s">
        <v>303</v>
      </c>
      <c r="B282" s="46" t="s">
        <v>351</v>
      </c>
      <c r="C282" s="10">
        <v>600</v>
      </c>
      <c r="D282" s="13" t="s">
        <v>14</v>
      </c>
      <c r="E282" s="13" t="s">
        <v>81</v>
      </c>
      <c r="F282" s="123">
        <v>1700</v>
      </c>
      <c r="G282" s="123">
        <v>27029</v>
      </c>
      <c r="H282" s="123">
        <f>F282+G282</f>
        <v>28729</v>
      </c>
      <c r="I282" s="123">
        <v>0</v>
      </c>
      <c r="J282" s="164"/>
      <c r="K282" s="123"/>
      <c r="L282" s="123"/>
      <c r="M282" s="123"/>
      <c r="N282" s="123"/>
    </row>
    <row r="283" spans="1:14" s="1" customFormat="1" ht="79.5" customHeight="1" x14ac:dyDescent="0.25">
      <c r="A283" s="23" t="s">
        <v>122</v>
      </c>
      <c r="B283" s="46" t="s">
        <v>352</v>
      </c>
      <c r="C283" s="10">
        <v>400</v>
      </c>
      <c r="D283" s="13" t="s">
        <v>14</v>
      </c>
      <c r="E283" s="13" t="s">
        <v>21</v>
      </c>
      <c r="F283" s="123">
        <v>194735</v>
      </c>
      <c r="G283" s="123">
        <v>-173975</v>
      </c>
      <c r="H283" s="123">
        <f>F283+G283</f>
        <v>20760</v>
      </c>
      <c r="I283" s="123">
        <v>0</v>
      </c>
      <c r="J283" s="164">
        <v>67535</v>
      </c>
      <c r="K283" s="123">
        <f>I283+J283</f>
        <v>67535</v>
      </c>
      <c r="L283" s="123">
        <v>0</v>
      </c>
      <c r="M283" s="123">
        <v>45892</v>
      </c>
      <c r="N283" s="123">
        <f>L283+M283</f>
        <v>45892</v>
      </c>
    </row>
    <row r="284" spans="1:14" s="1" customFormat="1" ht="63" hidden="1" x14ac:dyDescent="0.25">
      <c r="A284" s="23" t="s">
        <v>122</v>
      </c>
      <c r="B284" s="46" t="s">
        <v>352</v>
      </c>
      <c r="C284" s="10">
        <v>400</v>
      </c>
      <c r="D284" s="13" t="s">
        <v>14</v>
      </c>
      <c r="E284" s="13" t="s">
        <v>81</v>
      </c>
      <c r="F284" s="123">
        <v>28729</v>
      </c>
      <c r="G284" s="123">
        <v>-28729</v>
      </c>
      <c r="H284" s="123">
        <f>F284+G284</f>
        <v>0</v>
      </c>
      <c r="I284" s="123">
        <v>0</v>
      </c>
      <c r="J284" s="164"/>
      <c r="K284" s="123">
        <f>I284+J284</f>
        <v>0</v>
      </c>
      <c r="L284" s="123">
        <v>0</v>
      </c>
      <c r="M284" s="123"/>
      <c r="N284" s="123">
        <f>L284+M284</f>
        <v>0</v>
      </c>
    </row>
    <row r="285" spans="1:14" s="1" customFormat="1" ht="69" customHeight="1" x14ac:dyDescent="0.25">
      <c r="A285" s="23" t="s">
        <v>122</v>
      </c>
      <c r="B285" s="46" t="s">
        <v>352</v>
      </c>
      <c r="C285" s="10">
        <v>400</v>
      </c>
      <c r="D285" s="13" t="s">
        <v>14</v>
      </c>
      <c r="E285" s="13" t="s">
        <v>14</v>
      </c>
      <c r="F285" s="123"/>
      <c r="G285" s="123"/>
      <c r="H285" s="123"/>
      <c r="I285" s="123"/>
      <c r="J285" s="164">
        <v>45000</v>
      </c>
      <c r="K285" s="123">
        <f>I285+J285</f>
        <v>45000</v>
      </c>
      <c r="L285" s="123"/>
      <c r="M285" s="123"/>
      <c r="N285" s="123"/>
    </row>
    <row r="286" spans="1:14" s="1" customFormat="1" ht="55.5" customHeight="1" x14ac:dyDescent="0.25">
      <c r="A286" s="23" t="s">
        <v>307</v>
      </c>
      <c r="B286" s="46" t="s">
        <v>353</v>
      </c>
      <c r="C286" s="10">
        <v>400</v>
      </c>
      <c r="D286" s="13" t="s">
        <v>14</v>
      </c>
      <c r="E286" s="13" t="s">
        <v>21</v>
      </c>
      <c r="F286" s="123">
        <v>67851</v>
      </c>
      <c r="G286" s="123"/>
      <c r="H286" s="123">
        <f>F286+G286</f>
        <v>67851</v>
      </c>
      <c r="I286" s="123">
        <v>0</v>
      </c>
      <c r="J286" s="164"/>
      <c r="K286" s="123"/>
      <c r="L286" s="123"/>
      <c r="M286" s="123"/>
      <c r="N286" s="123"/>
    </row>
    <row r="287" spans="1:14" s="1" customFormat="1" ht="63" hidden="1" x14ac:dyDescent="0.25">
      <c r="A287" s="23" t="s">
        <v>1914</v>
      </c>
      <c r="B287" s="46" t="s">
        <v>1783</v>
      </c>
      <c r="C287" s="10">
        <v>600</v>
      </c>
      <c r="D287" s="13" t="s">
        <v>14</v>
      </c>
      <c r="E287" s="13" t="s">
        <v>21</v>
      </c>
      <c r="F287" s="123"/>
      <c r="G287" s="123"/>
      <c r="H287" s="123"/>
      <c r="I287" s="123"/>
      <c r="J287" s="164"/>
      <c r="K287" s="123"/>
      <c r="L287" s="123"/>
      <c r="M287" s="123"/>
      <c r="N287" s="123"/>
    </row>
    <row r="288" spans="1:14" s="1" customFormat="1" ht="63" hidden="1" x14ac:dyDescent="0.25">
      <c r="A288" s="23" t="s">
        <v>124</v>
      </c>
      <c r="B288" s="46" t="s">
        <v>354</v>
      </c>
      <c r="C288" s="10">
        <v>500</v>
      </c>
      <c r="D288" s="13" t="s">
        <v>14</v>
      </c>
      <c r="E288" s="13" t="s">
        <v>21</v>
      </c>
      <c r="F288" s="123"/>
      <c r="G288" s="123"/>
      <c r="H288" s="123"/>
      <c r="I288" s="123"/>
      <c r="J288" s="164"/>
      <c r="K288" s="123"/>
      <c r="L288" s="123"/>
      <c r="M288" s="123"/>
      <c r="N288" s="123"/>
    </row>
    <row r="289" spans="1:14" s="1" customFormat="1" ht="41.25" customHeight="1" x14ac:dyDescent="0.25">
      <c r="A289" s="23" t="s">
        <v>355</v>
      </c>
      <c r="B289" s="46" t="s">
        <v>356</v>
      </c>
      <c r="C289" s="10"/>
      <c r="D289" s="12"/>
      <c r="E289" s="12"/>
      <c r="F289" s="123">
        <f t="shared" ref="F289:N289" si="74">F290+F291</f>
        <v>805</v>
      </c>
      <c r="G289" s="123">
        <f t="shared" si="74"/>
        <v>595</v>
      </c>
      <c r="H289" s="123">
        <f t="shared" si="74"/>
        <v>1400</v>
      </c>
      <c r="I289" s="123">
        <f t="shared" si="74"/>
        <v>805</v>
      </c>
      <c r="J289" s="164">
        <f t="shared" si="74"/>
        <v>617</v>
      </c>
      <c r="K289" s="123">
        <f t="shared" si="74"/>
        <v>1422</v>
      </c>
      <c r="L289" s="123">
        <f t="shared" si="74"/>
        <v>805</v>
      </c>
      <c r="M289" s="123">
        <f t="shared" si="74"/>
        <v>617</v>
      </c>
      <c r="N289" s="123">
        <f t="shared" si="74"/>
        <v>1422</v>
      </c>
    </row>
    <row r="290" spans="1:14" s="1" customFormat="1" ht="87" hidden="1" customHeight="1" x14ac:dyDescent="0.25">
      <c r="A290" s="23" t="s">
        <v>357</v>
      </c>
      <c r="B290" s="46" t="s">
        <v>358</v>
      </c>
      <c r="C290" s="10">
        <v>600</v>
      </c>
      <c r="D290" s="13" t="s">
        <v>14</v>
      </c>
      <c r="E290" s="13" t="s">
        <v>21</v>
      </c>
      <c r="F290" s="123"/>
      <c r="G290" s="123"/>
      <c r="H290" s="123"/>
      <c r="I290" s="123"/>
      <c r="J290" s="164"/>
      <c r="K290" s="123"/>
      <c r="L290" s="123"/>
      <c r="M290" s="123"/>
      <c r="N290" s="123"/>
    </row>
    <row r="291" spans="1:14" s="1" customFormat="1" ht="87" customHeight="1" x14ac:dyDescent="0.25">
      <c r="A291" s="23" t="s">
        <v>359</v>
      </c>
      <c r="B291" s="46" t="s">
        <v>360</v>
      </c>
      <c r="C291" s="10">
        <v>600</v>
      </c>
      <c r="D291" s="13" t="s">
        <v>14</v>
      </c>
      <c r="E291" s="13" t="s">
        <v>21</v>
      </c>
      <c r="F291" s="123">
        <v>805</v>
      </c>
      <c r="G291" s="123">
        <v>595</v>
      </c>
      <c r="H291" s="123">
        <f>F291+G291</f>
        <v>1400</v>
      </c>
      <c r="I291" s="123">
        <v>805</v>
      </c>
      <c r="J291" s="164">
        <v>617</v>
      </c>
      <c r="K291" s="123">
        <f>I291+J291</f>
        <v>1422</v>
      </c>
      <c r="L291" s="123">
        <v>805</v>
      </c>
      <c r="M291" s="123">
        <v>617</v>
      </c>
      <c r="N291" s="123">
        <f>L291+M291</f>
        <v>1422</v>
      </c>
    </row>
    <row r="292" spans="1:14" s="1" customFormat="1" ht="24.75" customHeight="1" x14ac:dyDescent="0.25">
      <c r="A292" s="29" t="s">
        <v>361</v>
      </c>
      <c r="B292" s="31" t="s">
        <v>362</v>
      </c>
      <c r="C292" s="16"/>
      <c r="D292" s="16"/>
      <c r="E292" s="16"/>
      <c r="F292" s="143">
        <f t="shared" ref="F292:N292" si="75">F302+F293+F295+F297+F306</f>
        <v>93903</v>
      </c>
      <c r="G292" s="143">
        <f t="shared" si="75"/>
        <v>348175</v>
      </c>
      <c r="H292" s="143">
        <f t="shared" si="75"/>
        <v>442078</v>
      </c>
      <c r="I292" s="143">
        <f t="shared" si="75"/>
        <v>93903</v>
      </c>
      <c r="J292" s="167">
        <f t="shared" si="75"/>
        <v>107507</v>
      </c>
      <c r="K292" s="143">
        <f t="shared" si="75"/>
        <v>201410</v>
      </c>
      <c r="L292" s="143">
        <f t="shared" si="75"/>
        <v>93903</v>
      </c>
      <c r="M292" s="143">
        <f t="shared" si="75"/>
        <v>88346</v>
      </c>
      <c r="N292" s="143">
        <f t="shared" si="75"/>
        <v>182249</v>
      </c>
    </row>
    <row r="293" spans="1:14" s="1" customFormat="1" ht="35.25" customHeight="1" x14ac:dyDescent="0.25">
      <c r="A293" s="24" t="s">
        <v>363</v>
      </c>
      <c r="B293" s="48" t="s">
        <v>364</v>
      </c>
      <c r="C293" s="14"/>
      <c r="D293" s="14"/>
      <c r="E293" s="14"/>
      <c r="F293" s="148">
        <f t="shared" ref="F293:N293" si="76">F294</f>
        <v>6957</v>
      </c>
      <c r="G293" s="148">
        <f t="shared" si="76"/>
        <v>0</v>
      </c>
      <c r="H293" s="148">
        <f t="shared" si="76"/>
        <v>6957</v>
      </c>
      <c r="I293" s="148">
        <f t="shared" si="76"/>
        <v>6957</v>
      </c>
      <c r="J293" s="172">
        <f t="shared" si="76"/>
        <v>0</v>
      </c>
      <c r="K293" s="148">
        <f t="shared" si="76"/>
        <v>6957</v>
      </c>
      <c r="L293" s="148">
        <f t="shared" si="76"/>
        <v>6957</v>
      </c>
      <c r="M293" s="148">
        <f t="shared" si="76"/>
        <v>0</v>
      </c>
      <c r="N293" s="148">
        <f t="shared" si="76"/>
        <v>6957</v>
      </c>
    </row>
    <row r="294" spans="1:14" s="1" customFormat="1" ht="55.5" customHeight="1" x14ac:dyDescent="0.25">
      <c r="A294" s="24" t="s">
        <v>365</v>
      </c>
      <c r="B294" s="48" t="s">
        <v>366</v>
      </c>
      <c r="C294" s="14">
        <v>600</v>
      </c>
      <c r="D294" s="15" t="s">
        <v>14</v>
      </c>
      <c r="E294" s="15" t="s">
        <v>21</v>
      </c>
      <c r="F294" s="123">
        <v>6957</v>
      </c>
      <c r="G294" s="123"/>
      <c r="H294" s="123">
        <f>F294+G294</f>
        <v>6957</v>
      </c>
      <c r="I294" s="123">
        <v>6957</v>
      </c>
      <c r="J294" s="164"/>
      <c r="K294" s="123">
        <f>I294+J294</f>
        <v>6957</v>
      </c>
      <c r="L294" s="123">
        <v>6957</v>
      </c>
      <c r="M294" s="123"/>
      <c r="N294" s="123">
        <f>L294+M294</f>
        <v>6957</v>
      </c>
    </row>
    <row r="295" spans="1:14" s="1" customFormat="1" ht="38.25" customHeight="1" x14ac:dyDescent="0.25">
      <c r="A295" s="24" t="s">
        <v>367</v>
      </c>
      <c r="B295" s="48" t="s">
        <v>368</v>
      </c>
      <c r="C295" s="14"/>
      <c r="D295" s="14"/>
      <c r="E295" s="14"/>
      <c r="F295" s="148">
        <f t="shared" ref="F295:N295" si="77">F296</f>
        <v>10919</v>
      </c>
      <c r="G295" s="148">
        <f t="shared" si="77"/>
        <v>0</v>
      </c>
      <c r="H295" s="148">
        <f t="shared" si="77"/>
        <v>10919</v>
      </c>
      <c r="I295" s="148">
        <f t="shared" si="77"/>
        <v>10919</v>
      </c>
      <c r="J295" s="172">
        <f t="shared" si="77"/>
        <v>0</v>
      </c>
      <c r="K295" s="148">
        <f t="shared" si="77"/>
        <v>10919</v>
      </c>
      <c r="L295" s="148">
        <f t="shared" si="77"/>
        <v>10919</v>
      </c>
      <c r="M295" s="148">
        <f t="shared" si="77"/>
        <v>0</v>
      </c>
      <c r="N295" s="148">
        <f t="shared" si="77"/>
        <v>10919</v>
      </c>
    </row>
    <row r="296" spans="1:14" s="1" customFormat="1" ht="50.25" customHeight="1" x14ac:dyDescent="0.25">
      <c r="A296" s="24" t="s">
        <v>369</v>
      </c>
      <c r="B296" s="48" t="s">
        <v>370</v>
      </c>
      <c r="C296" s="14">
        <v>600</v>
      </c>
      <c r="D296" s="15" t="s">
        <v>14</v>
      </c>
      <c r="E296" s="15" t="s">
        <v>21</v>
      </c>
      <c r="F296" s="123">
        <v>10919</v>
      </c>
      <c r="G296" s="123"/>
      <c r="H296" s="123">
        <f>F296+G296</f>
        <v>10919</v>
      </c>
      <c r="I296" s="123">
        <v>10919</v>
      </c>
      <c r="J296" s="164"/>
      <c r="K296" s="123">
        <f>I296+J296</f>
        <v>10919</v>
      </c>
      <c r="L296" s="123">
        <v>10919</v>
      </c>
      <c r="M296" s="123"/>
      <c r="N296" s="123">
        <f>L296+M296</f>
        <v>10919</v>
      </c>
    </row>
    <row r="297" spans="1:14" s="1" customFormat="1" ht="38.25" customHeight="1" x14ac:dyDescent="0.25">
      <c r="A297" s="24" t="s">
        <v>371</v>
      </c>
      <c r="B297" s="48" t="s">
        <v>372</v>
      </c>
      <c r="C297" s="14"/>
      <c r="D297" s="14"/>
      <c r="E297" s="14"/>
      <c r="F297" s="148">
        <f t="shared" ref="F297:N297" si="78">F301</f>
        <v>7793</v>
      </c>
      <c r="G297" s="148">
        <f t="shared" si="78"/>
        <v>0</v>
      </c>
      <c r="H297" s="148">
        <f t="shared" si="78"/>
        <v>7793</v>
      </c>
      <c r="I297" s="148">
        <f t="shared" si="78"/>
        <v>7793</v>
      </c>
      <c r="J297" s="172">
        <f t="shared" si="78"/>
        <v>0</v>
      </c>
      <c r="K297" s="148">
        <f t="shared" si="78"/>
        <v>7793</v>
      </c>
      <c r="L297" s="148">
        <f t="shared" si="78"/>
        <v>7793</v>
      </c>
      <c r="M297" s="148">
        <f t="shared" si="78"/>
        <v>0</v>
      </c>
      <c r="N297" s="148">
        <f t="shared" si="78"/>
        <v>7793</v>
      </c>
    </row>
    <row r="298" spans="1:14" s="1" customFormat="1" ht="63" hidden="1" x14ac:dyDescent="0.25">
      <c r="A298" s="24" t="s">
        <v>373</v>
      </c>
      <c r="B298" s="48" t="s">
        <v>374</v>
      </c>
      <c r="C298" s="14"/>
      <c r="D298" s="15" t="s">
        <v>14</v>
      </c>
      <c r="E298" s="15" t="s">
        <v>21</v>
      </c>
      <c r="F298" s="148">
        <v>0</v>
      </c>
      <c r="G298" s="148">
        <v>0</v>
      </c>
      <c r="H298" s="148">
        <v>0</v>
      </c>
      <c r="I298" s="148">
        <v>0</v>
      </c>
      <c r="J298" s="172">
        <v>0</v>
      </c>
      <c r="K298" s="148">
        <v>0</v>
      </c>
      <c r="L298" s="148">
        <v>0</v>
      </c>
      <c r="M298" s="148">
        <v>0</v>
      </c>
      <c r="N298" s="148">
        <v>0</v>
      </c>
    </row>
    <row r="299" spans="1:14" s="1" customFormat="1" ht="47.25" hidden="1" x14ac:dyDescent="0.25">
      <c r="A299" s="24" t="s">
        <v>375</v>
      </c>
      <c r="B299" s="48" t="s">
        <v>376</v>
      </c>
      <c r="C299" s="14" t="s">
        <v>377</v>
      </c>
      <c r="D299" s="15" t="s">
        <v>14</v>
      </c>
      <c r="E299" s="15" t="s">
        <v>21</v>
      </c>
      <c r="F299" s="148"/>
      <c r="G299" s="148"/>
      <c r="H299" s="148"/>
      <c r="I299" s="148"/>
      <c r="J299" s="172"/>
      <c r="K299" s="148"/>
      <c r="L299" s="148"/>
      <c r="M299" s="148"/>
      <c r="N299" s="148"/>
    </row>
    <row r="300" spans="1:14" s="1" customFormat="1" ht="47.25" hidden="1" x14ac:dyDescent="0.25">
      <c r="A300" s="24" t="s">
        <v>375</v>
      </c>
      <c r="B300" s="48" t="s">
        <v>378</v>
      </c>
      <c r="C300" s="14" t="s">
        <v>377</v>
      </c>
      <c r="D300" s="15" t="s">
        <v>14</v>
      </c>
      <c r="E300" s="15" t="s">
        <v>21</v>
      </c>
      <c r="F300" s="148"/>
      <c r="G300" s="148"/>
      <c r="H300" s="148"/>
      <c r="I300" s="148"/>
      <c r="J300" s="172"/>
      <c r="K300" s="148"/>
      <c r="L300" s="148"/>
      <c r="M300" s="148"/>
      <c r="N300" s="148"/>
    </row>
    <row r="301" spans="1:14" s="1" customFormat="1" ht="47.25" x14ac:dyDescent="0.25">
      <c r="A301" s="24" t="s">
        <v>379</v>
      </c>
      <c r="B301" s="48" t="s">
        <v>380</v>
      </c>
      <c r="C301" s="14">
        <v>600</v>
      </c>
      <c r="D301" s="15" t="s">
        <v>14</v>
      </c>
      <c r="E301" s="15" t="s">
        <v>21</v>
      </c>
      <c r="F301" s="123">
        <v>7793</v>
      </c>
      <c r="G301" s="123"/>
      <c r="H301" s="123">
        <f>F301+G301</f>
        <v>7793</v>
      </c>
      <c r="I301" s="123">
        <v>7793</v>
      </c>
      <c r="J301" s="164"/>
      <c r="K301" s="123">
        <f>I301+J301</f>
        <v>7793</v>
      </c>
      <c r="L301" s="123">
        <v>7793</v>
      </c>
      <c r="M301" s="123"/>
      <c r="N301" s="123">
        <f>L301+M301</f>
        <v>7793</v>
      </c>
    </row>
    <row r="302" spans="1:14" s="1" customFormat="1" ht="40.5" customHeight="1" x14ac:dyDescent="0.25">
      <c r="A302" s="44" t="s">
        <v>381</v>
      </c>
      <c r="B302" s="43" t="s">
        <v>382</v>
      </c>
      <c r="C302" s="10"/>
      <c r="D302" s="12"/>
      <c r="E302" s="12"/>
      <c r="F302" s="147">
        <f t="shared" ref="F302:N302" si="79">F303+F304+F305</f>
        <v>68234</v>
      </c>
      <c r="G302" s="147">
        <f t="shared" si="79"/>
        <v>0</v>
      </c>
      <c r="H302" s="147">
        <f t="shared" si="79"/>
        <v>68234</v>
      </c>
      <c r="I302" s="147">
        <f t="shared" si="79"/>
        <v>68234</v>
      </c>
      <c r="J302" s="171">
        <f t="shared" si="79"/>
        <v>0</v>
      </c>
      <c r="K302" s="147">
        <f t="shared" si="79"/>
        <v>68234</v>
      </c>
      <c r="L302" s="147">
        <f t="shared" si="79"/>
        <v>68234</v>
      </c>
      <c r="M302" s="147">
        <f t="shared" si="79"/>
        <v>0</v>
      </c>
      <c r="N302" s="147">
        <f t="shared" si="79"/>
        <v>68234</v>
      </c>
    </row>
    <row r="303" spans="1:14" s="1" customFormat="1" ht="57.75" customHeight="1" x14ac:dyDescent="0.25">
      <c r="A303" s="23" t="s">
        <v>38</v>
      </c>
      <c r="B303" s="43" t="s">
        <v>383</v>
      </c>
      <c r="C303" s="10">
        <v>200</v>
      </c>
      <c r="D303" s="13" t="s">
        <v>14</v>
      </c>
      <c r="E303" s="13" t="s">
        <v>14</v>
      </c>
      <c r="F303" s="123">
        <v>25054</v>
      </c>
      <c r="G303" s="123"/>
      <c r="H303" s="123">
        <f>F303+G303</f>
        <v>25054</v>
      </c>
      <c r="I303" s="123">
        <v>25054</v>
      </c>
      <c r="J303" s="164"/>
      <c r="K303" s="123">
        <f>I303+J303</f>
        <v>25054</v>
      </c>
      <c r="L303" s="123">
        <v>25054</v>
      </c>
      <c r="M303" s="123"/>
      <c r="N303" s="123">
        <f>L303+M303</f>
        <v>25054</v>
      </c>
    </row>
    <row r="304" spans="1:14" s="1" customFormat="1" ht="57.75" customHeight="1" x14ac:dyDescent="0.25">
      <c r="A304" s="27" t="s">
        <v>384</v>
      </c>
      <c r="B304" s="48" t="s">
        <v>383</v>
      </c>
      <c r="C304" s="14">
        <v>600</v>
      </c>
      <c r="D304" s="15" t="s">
        <v>14</v>
      </c>
      <c r="E304" s="15" t="s">
        <v>21</v>
      </c>
      <c r="F304" s="123">
        <v>39627</v>
      </c>
      <c r="G304" s="123"/>
      <c r="H304" s="123">
        <f>F304+G304</f>
        <v>39627</v>
      </c>
      <c r="I304" s="123">
        <v>39627</v>
      </c>
      <c r="J304" s="164"/>
      <c r="K304" s="123">
        <f>I304+J304</f>
        <v>39627</v>
      </c>
      <c r="L304" s="123">
        <v>39627</v>
      </c>
      <c r="M304" s="123"/>
      <c r="N304" s="123">
        <f>L304+M304</f>
        <v>39627</v>
      </c>
    </row>
    <row r="305" spans="1:14" s="1" customFormat="1" ht="57" customHeight="1" x14ac:dyDescent="0.25">
      <c r="A305" s="27" t="s">
        <v>384</v>
      </c>
      <c r="B305" s="48" t="s">
        <v>383</v>
      </c>
      <c r="C305" s="14">
        <v>600</v>
      </c>
      <c r="D305" s="15" t="s">
        <v>14</v>
      </c>
      <c r="E305" s="15" t="s">
        <v>71</v>
      </c>
      <c r="F305" s="123">
        <v>3553</v>
      </c>
      <c r="G305" s="123"/>
      <c r="H305" s="123">
        <f>F305+G305</f>
        <v>3553</v>
      </c>
      <c r="I305" s="123">
        <v>3553</v>
      </c>
      <c r="J305" s="164"/>
      <c r="K305" s="123">
        <f>I305+J305</f>
        <v>3553</v>
      </c>
      <c r="L305" s="123">
        <v>3553</v>
      </c>
      <c r="M305" s="123"/>
      <c r="N305" s="123">
        <f>L305+M305</f>
        <v>3553</v>
      </c>
    </row>
    <row r="306" spans="1:14" s="1" customFormat="1" ht="23.25" customHeight="1" x14ac:dyDescent="0.25">
      <c r="A306" s="27" t="s">
        <v>348</v>
      </c>
      <c r="B306" s="48" t="s">
        <v>1868</v>
      </c>
      <c r="C306" s="14"/>
      <c r="D306" s="14"/>
      <c r="E306" s="14"/>
      <c r="F306" s="123">
        <f t="shared" ref="F306:N306" si="80">F309+F307+F308</f>
        <v>0</v>
      </c>
      <c r="G306" s="123">
        <f t="shared" si="80"/>
        <v>348175</v>
      </c>
      <c r="H306" s="123">
        <f>H309+H307+H308</f>
        <v>348175</v>
      </c>
      <c r="I306" s="123">
        <f t="shared" si="80"/>
        <v>0</v>
      </c>
      <c r="J306" s="164">
        <f>J309+J307+J308</f>
        <v>107507</v>
      </c>
      <c r="K306" s="123">
        <f t="shared" si="80"/>
        <v>107507</v>
      </c>
      <c r="L306" s="123">
        <f t="shared" si="80"/>
        <v>0</v>
      </c>
      <c r="M306" s="123">
        <f t="shared" si="80"/>
        <v>88346</v>
      </c>
      <c r="N306" s="123">
        <f t="shared" si="80"/>
        <v>88346</v>
      </c>
    </row>
    <row r="307" spans="1:14" s="1" customFormat="1" ht="47.25" x14ac:dyDescent="0.25">
      <c r="A307" s="27" t="s">
        <v>181</v>
      </c>
      <c r="B307" s="48" t="s">
        <v>1869</v>
      </c>
      <c r="C307" s="14" t="s">
        <v>16</v>
      </c>
      <c r="D307" s="15" t="s">
        <v>14</v>
      </c>
      <c r="E307" s="15" t="s">
        <v>21</v>
      </c>
      <c r="F307" s="123"/>
      <c r="G307" s="123">
        <v>267447</v>
      </c>
      <c r="H307" s="123">
        <f>F307+G307</f>
        <v>267447</v>
      </c>
      <c r="I307" s="123"/>
      <c r="J307" s="164"/>
      <c r="K307" s="123"/>
      <c r="L307" s="123"/>
      <c r="M307" s="123"/>
      <c r="N307" s="123"/>
    </row>
    <row r="308" spans="1:14" s="1" customFormat="1" ht="54" customHeight="1" x14ac:dyDescent="0.25">
      <c r="A308" s="27" t="s">
        <v>181</v>
      </c>
      <c r="B308" s="48" t="s">
        <v>1869</v>
      </c>
      <c r="C308" s="14" t="s">
        <v>16</v>
      </c>
      <c r="D308" s="15" t="s">
        <v>14</v>
      </c>
      <c r="E308" s="15" t="s">
        <v>71</v>
      </c>
      <c r="F308" s="123"/>
      <c r="G308" s="123"/>
      <c r="H308" s="123"/>
      <c r="I308" s="123"/>
      <c r="J308" s="164">
        <v>50000</v>
      </c>
      <c r="K308" s="123">
        <f>I308+J308</f>
        <v>50000</v>
      </c>
      <c r="L308" s="123"/>
      <c r="M308" s="123">
        <v>50000</v>
      </c>
      <c r="N308" s="123">
        <f>L308+M308</f>
        <v>50000</v>
      </c>
    </row>
    <row r="309" spans="1:14" s="1" customFormat="1" ht="68.25" customHeight="1" x14ac:dyDescent="0.25">
      <c r="A309" s="27" t="s">
        <v>122</v>
      </c>
      <c r="B309" s="48" t="s">
        <v>1870</v>
      </c>
      <c r="C309" s="14">
        <v>400</v>
      </c>
      <c r="D309" s="15" t="s">
        <v>14</v>
      </c>
      <c r="E309" s="15" t="s">
        <v>21</v>
      </c>
      <c r="F309" s="123"/>
      <c r="G309" s="123">
        <v>80728</v>
      </c>
      <c r="H309" s="123">
        <f>F309+G309</f>
        <v>80728</v>
      </c>
      <c r="I309" s="123"/>
      <c r="J309" s="164">
        <v>57507</v>
      </c>
      <c r="K309" s="123">
        <f>I309+J309</f>
        <v>57507</v>
      </c>
      <c r="L309" s="123"/>
      <c r="M309" s="123">
        <v>38346</v>
      </c>
      <c r="N309" s="123">
        <f>L309+M309</f>
        <v>38346</v>
      </c>
    </row>
    <row r="310" spans="1:14" s="1" customFormat="1" ht="20.25" customHeight="1" x14ac:dyDescent="0.25">
      <c r="A310" s="29" t="s">
        <v>385</v>
      </c>
      <c r="B310" s="31" t="s">
        <v>386</v>
      </c>
      <c r="C310" s="16"/>
      <c r="D310" s="16"/>
      <c r="E310" s="16"/>
      <c r="F310" s="143">
        <f t="shared" ref="F310:N310" si="81">SUM(F312)</f>
        <v>21648</v>
      </c>
      <c r="G310" s="143">
        <f t="shared" si="81"/>
        <v>0</v>
      </c>
      <c r="H310" s="143">
        <f t="shared" si="81"/>
        <v>21648</v>
      </c>
      <c r="I310" s="143">
        <f t="shared" si="81"/>
        <v>21648</v>
      </c>
      <c r="J310" s="167">
        <f t="shared" si="81"/>
        <v>0</v>
      </c>
      <c r="K310" s="143">
        <f t="shared" si="81"/>
        <v>21648</v>
      </c>
      <c r="L310" s="143">
        <f t="shared" si="81"/>
        <v>21648</v>
      </c>
      <c r="M310" s="143">
        <f t="shared" si="81"/>
        <v>0</v>
      </c>
      <c r="N310" s="143">
        <f t="shared" si="81"/>
        <v>21648</v>
      </c>
    </row>
    <row r="311" spans="1:14" s="1" customFormat="1" ht="31.5" x14ac:dyDescent="0.25">
      <c r="A311" s="24" t="s">
        <v>371</v>
      </c>
      <c r="B311" s="48" t="s">
        <v>387</v>
      </c>
      <c r="C311" s="14"/>
      <c r="D311" s="14"/>
      <c r="E311" s="14"/>
      <c r="F311" s="148">
        <f t="shared" ref="F311:N311" si="82">F312</f>
        <v>21648</v>
      </c>
      <c r="G311" s="148">
        <f t="shared" si="82"/>
        <v>0</v>
      </c>
      <c r="H311" s="148">
        <f t="shared" si="82"/>
        <v>21648</v>
      </c>
      <c r="I311" s="148">
        <f t="shared" si="82"/>
        <v>21648</v>
      </c>
      <c r="J311" s="172">
        <f t="shared" si="82"/>
        <v>0</v>
      </c>
      <c r="K311" s="148">
        <f t="shared" si="82"/>
        <v>21648</v>
      </c>
      <c r="L311" s="148">
        <f t="shared" si="82"/>
        <v>21648</v>
      </c>
      <c r="M311" s="148">
        <f t="shared" si="82"/>
        <v>0</v>
      </c>
      <c r="N311" s="148">
        <f t="shared" si="82"/>
        <v>21648</v>
      </c>
    </row>
    <row r="312" spans="1:14" s="1" customFormat="1" ht="47.25" x14ac:dyDescent="0.25">
      <c r="A312" s="27" t="s">
        <v>379</v>
      </c>
      <c r="B312" s="48" t="s">
        <v>388</v>
      </c>
      <c r="C312" s="14">
        <v>600</v>
      </c>
      <c r="D312" s="15" t="s">
        <v>14</v>
      </c>
      <c r="E312" s="15" t="s">
        <v>21</v>
      </c>
      <c r="F312" s="123">
        <v>21648</v>
      </c>
      <c r="G312" s="123"/>
      <c r="H312" s="123">
        <f>F312+G312</f>
        <v>21648</v>
      </c>
      <c r="I312" s="123">
        <v>21648</v>
      </c>
      <c r="J312" s="164"/>
      <c r="K312" s="123">
        <f>I312+J312</f>
        <v>21648</v>
      </c>
      <c r="L312" s="123">
        <v>21648</v>
      </c>
      <c r="M312" s="123"/>
      <c r="N312" s="123">
        <f>L312+M312</f>
        <v>21648</v>
      </c>
    </row>
    <row r="313" spans="1:14" s="1" customFormat="1" ht="27.75" customHeight="1" x14ac:dyDescent="0.25">
      <c r="A313" s="29" t="s">
        <v>389</v>
      </c>
      <c r="B313" s="31" t="s">
        <v>390</v>
      </c>
      <c r="C313" s="16"/>
      <c r="D313" s="16"/>
      <c r="E313" s="16"/>
      <c r="F313" s="143">
        <f t="shared" ref="F313:N313" si="83">F314+F316+F321+F327</f>
        <v>75277</v>
      </c>
      <c r="G313" s="143">
        <f t="shared" si="83"/>
        <v>28762</v>
      </c>
      <c r="H313" s="143">
        <f t="shared" si="83"/>
        <v>104039</v>
      </c>
      <c r="I313" s="143">
        <f t="shared" si="83"/>
        <v>52510</v>
      </c>
      <c r="J313" s="167">
        <f t="shared" si="83"/>
        <v>29348</v>
      </c>
      <c r="K313" s="143">
        <f t="shared" si="83"/>
        <v>81858</v>
      </c>
      <c r="L313" s="143">
        <f t="shared" si="83"/>
        <v>52510</v>
      </c>
      <c r="M313" s="143">
        <f t="shared" si="83"/>
        <v>29348</v>
      </c>
      <c r="N313" s="143">
        <f t="shared" si="83"/>
        <v>81858</v>
      </c>
    </row>
    <row r="314" spans="1:14" s="1" customFormat="1" ht="38.25" customHeight="1" x14ac:dyDescent="0.25">
      <c r="A314" s="27" t="s">
        <v>391</v>
      </c>
      <c r="B314" s="48" t="s">
        <v>392</v>
      </c>
      <c r="C314" s="14"/>
      <c r="D314" s="14"/>
      <c r="E314" s="14"/>
      <c r="F314" s="123">
        <f t="shared" ref="F314:N314" si="84">F315</f>
        <v>32047</v>
      </c>
      <c r="G314" s="123">
        <f t="shared" si="84"/>
        <v>0</v>
      </c>
      <c r="H314" s="123">
        <f t="shared" si="84"/>
        <v>32047</v>
      </c>
      <c r="I314" s="123">
        <f t="shared" si="84"/>
        <v>9280</v>
      </c>
      <c r="J314" s="164">
        <f t="shared" si="84"/>
        <v>0</v>
      </c>
      <c r="K314" s="123">
        <f t="shared" si="84"/>
        <v>9280</v>
      </c>
      <c r="L314" s="123">
        <f t="shared" si="84"/>
        <v>9280</v>
      </c>
      <c r="M314" s="123">
        <f t="shared" si="84"/>
        <v>0</v>
      </c>
      <c r="N314" s="123">
        <f t="shared" si="84"/>
        <v>9280</v>
      </c>
    </row>
    <row r="315" spans="1:14" s="1" customFormat="1" ht="52.5" customHeight="1" x14ac:dyDescent="0.25">
      <c r="A315" s="27" t="s">
        <v>393</v>
      </c>
      <c r="B315" s="48" t="s">
        <v>394</v>
      </c>
      <c r="C315" s="14">
        <v>200</v>
      </c>
      <c r="D315" s="15" t="s">
        <v>14</v>
      </c>
      <c r="E315" s="15" t="s">
        <v>14</v>
      </c>
      <c r="F315" s="123">
        <v>32047</v>
      </c>
      <c r="G315" s="123"/>
      <c r="H315" s="123">
        <f>F315+G315</f>
        <v>32047</v>
      </c>
      <c r="I315" s="123">
        <v>9280</v>
      </c>
      <c r="J315" s="164"/>
      <c r="K315" s="123">
        <f>I315+J315</f>
        <v>9280</v>
      </c>
      <c r="L315" s="123">
        <v>9280</v>
      </c>
      <c r="M315" s="123"/>
      <c r="N315" s="123">
        <f>L315+M315</f>
        <v>9280</v>
      </c>
    </row>
    <row r="316" spans="1:14" s="1" customFormat="1" ht="39" customHeight="1" x14ac:dyDescent="0.25">
      <c r="A316" s="27" t="s">
        <v>395</v>
      </c>
      <c r="B316" s="48" t="s">
        <v>396</v>
      </c>
      <c r="C316" s="14"/>
      <c r="D316" s="14"/>
      <c r="E316" s="14"/>
      <c r="F316" s="123">
        <f t="shared" ref="F316:N316" si="85">F320+F317+F318</f>
        <v>175</v>
      </c>
      <c r="G316" s="123">
        <f t="shared" si="85"/>
        <v>0</v>
      </c>
      <c r="H316" s="123">
        <f t="shared" si="85"/>
        <v>175</v>
      </c>
      <c r="I316" s="123">
        <f t="shared" si="85"/>
        <v>175</v>
      </c>
      <c r="J316" s="164">
        <f t="shared" si="85"/>
        <v>0</v>
      </c>
      <c r="K316" s="123">
        <f t="shared" si="85"/>
        <v>175</v>
      </c>
      <c r="L316" s="123">
        <f t="shared" si="85"/>
        <v>175</v>
      </c>
      <c r="M316" s="123">
        <f t="shared" si="85"/>
        <v>0</v>
      </c>
      <c r="N316" s="123">
        <f t="shared" si="85"/>
        <v>175</v>
      </c>
    </row>
    <row r="317" spans="1:14" s="1" customFormat="1" ht="47.25" hidden="1" x14ac:dyDescent="0.25">
      <c r="A317" s="27" t="s">
        <v>397</v>
      </c>
      <c r="B317" s="48" t="s">
        <v>398</v>
      </c>
      <c r="C317" s="15" t="s">
        <v>16</v>
      </c>
      <c r="D317" s="15" t="s">
        <v>14</v>
      </c>
      <c r="E317" s="15" t="s">
        <v>21</v>
      </c>
      <c r="F317" s="123"/>
      <c r="G317" s="123"/>
      <c r="H317" s="123"/>
      <c r="I317" s="123"/>
      <c r="J317" s="164"/>
      <c r="K317" s="123"/>
      <c r="L317" s="123"/>
      <c r="M317" s="123"/>
      <c r="N317" s="123"/>
    </row>
    <row r="318" spans="1:14" s="1" customFormat="1" ht="47.25" hidden="1" x14ac:dyDescent="0.25">
      <c r="A318" s="27" t="s">
        <v>397</v>
      </c>
      <c r="B318" s="48" t="s">
        <v>398</v>
      </c>
      <c r="C318" s="15" t="s">
        <v>16</v>
      </c>
      <c r="D318" s="15" t="s">
        <v>14</v>
      </c>
      <c r="E318" s="15" t="s">
        <v>71</v>
      </c>
      <c r="F318" s="123"/>
      <c r="G318" s="123"/>
      <c r="H318" s="123"/>
      <c r="I318" s="123"/>
      <c r="J318" s="164"/>
      <c r="K318" s="123"/>
      <c r="L318" s="123"/>
      <c r="M318" s="123"/>
      <c r="N318" s="123"/>
    </row>
    <row r="319" spans="1:14" s="1" customFormat="1" ht="47.25" hidden="1" x14ac:dyDescent="0.25">
      <c r="A319" s="27" t="s">
        <v>397</v>
      </c>
      <c r="B319" s="48" t="s">
        <v>398</v>
      </c>
      <c r="C319" s="15" t="s">
        <v>16</v>
      </c>
      <c r="D319" s="15" t="s">
        <v>14</v>
      </c>
      <c r="E319" s="15" t="s">
        <v>93</v>
      </c>
      <c r="F319" s="123"/>
      <c r="G319" s="123"/>
      <c r="H319" s="123"/>
      <c r="I319" s="123"/>
      <c r="J319" s="164"/>
      <c r="K319" s="123"/>
      <c r="L319" s="123"/>
      <c r="M319" s="123"/>
      <c r="N319" s="123"/>
    </row>
    <row r="320" spans="1:14" s="1" customFormat="1" ht="37.5" customHeight="1" x14ac:dyDescent="0.25">
      <c r="A320" s="27" t="s">
        <v>399</v>
      </c>
      <c r="B320" s="48" t="s">
        <v>398</v>
      </c>
      <c r="C320" s="14">
        <v>800</v>
      </c>
      <c r="D320" s="15" t="s">
        <v>14</v>
      </c>
      <c r="E320" s="15" t="s">
        <v>14</v>
      </c>
      <c r="F320" s="123">
        <v>175</v>
      </c>
      <c r="G320" s="123"/>
      <c r="H320" s="123">
        <f>F320+G320</f>
        <v>175</v>
      </c>
      <c r="I320" s="123">
        <v>175</v>
      </c>
      <c r="J320" s="164"/>
      <c r="K320" s="123">
        <f>I320+J320</f>
        <v>175</v>
      </c>
      <c r="L320" s="123">
        <v>175</v>
      </c>
      <c r="M320" s="123"/>
      <c r="N320" s="123">
        <f>L320+M320</f>
        <v>175</v>
      </c>
    </row>
    <row r="321" spans="1:14" s="1" customFormat="1" ht="39" customHeight="1" x14ac:dyDescent="0.25">
      <c r="A321" s="27" t="s">
        <v>400</v>
      </c>
      <c r="B321" s="48" t="s">
        <v>401</v>
      </c>
      <c r="C321" s="14"/>
      <c r="D321" s="14"/>
      <c r="E321" s="14"/>
      <c r="F321" s="123">
        <f t="shared" ref="F321:L321" si="86">F323+F322</f>
        <v>23200</v>
      </c>
      <c r="G321" s="123">
        <f>G323+G322+G325+G326</f>
        <v>28762</v>
      </c>
      <c r="H321" s="123">
        <f>H323+H322+H325+H326</f>
        <v>51962</v>
      </c>
      <c r="I321" s="123">
        <f t="shared" si="86"/>
        <v>23200</v>
      </c>
      <c r="J321" s="164">
        <f>J323+J322+J325+J326</f>
        <v>29348</v>
      </c>
      <c r="K321" s="123">
        <f>K323+K322+K325+K326</f>
        <v>52548</v>
      </c>
      <c r="L321" s="123">
        <f t="shared" si="86"/>
        <v>23200</v>
      </c>
      <c r="M321" s="123">
        <f>M323+M322+M325+M326</f>
        <v>29348</v>
      </c>
      <c r="N321" s="123">
        <f>N323+N322+N325+N326</f>
        <v>52548</v>
      </c>
    </row>
    <row r="322" spans="1:14" s="1" customFormat="1" ht="47.25" hidden="1" x14ac:dyDescent="0.25">
      <c r="A322" s="27" t="s">
        <v>402</v>
      </c>
      <c r="B322" s="48" t="s">
        <v>403</v>
      </c>
      <c r="C322" s="14">
        <v>300</v>
      </c>
      <c r="D322" s="15" t="s">
        <v>14</v>
      </c>
      <c r="E322" s="15" t="s">
        <v>14</v>
      </c>
      <c r="F322" s="123"/>
      <c r="G322" s="123"/>
      <c r="H322" s="123"/>
      <c r="I322" s="123"/>
      <c r="J322" s="164"/>
      <c r="K322" s="123"/>
      <c r="L322" s="123"/>
      <c r="M322" s="123"/>
      <c r="N322" s="123"/>
    </row>
    <row r="323" spans="1:14" s="1" customFormat="1" ht="51.75" hidden="1" customHeight="1" x14ac:dyDescent="0.25">
      <c r="A323" s="27" t="s">
        <v>402</v>
      </c>
      <c r="B323" s="48" t="s">
        <v>404</v>
      </c>
      <c r="C323" s="14">
        <v>300</v>
      </c>
      <c r="D323" s="15" t="s">
        <v>14</v>
      </c>
      <c r="E323" s="15" t="s">
        <v>14</v>
      </c>
      <c r="F323" s="123">
        <v>23200</v>
      </c>
      <c r="G323" s="123">
        <v>-23200</v>
      </c>
      <c r="H323" s="123">
        <f>F323+G323</f>
        <v>0</v>
      </c>
      <c r="I323" s="123">
        <v>23200</v>
      </c>
      <c r="J323" s="164">
        <v>-23200</v>
      </c>
      <c r="K323" s="123">
        <f>I323+J323</f>
        <v>0</v>
      </c>
      <c r="L323" s="123">
        <v>23200</v>
      </c>
      <c r="M323" s="123">
        <v>-23200</v>
      </c>
      <c r="N323" s="123">
        <f>L323+M323</f>
        <v>0</v>
      </c>
    </row>
    <row r="324" spans="1:14" s="1" customFormat="1" ht="38.25" hidden="1" customHeight="1" x14ac:dyDescent="0.25">
      <c r="A324" s="27" t="s">
        <v>405</v>
      </c>
      <c r="B324" s="48" t="s">
        <v>404</v>
      </c>
      <c r="C324" s="15" t="s">
        <v>40</v>
      </c>
      <c r="D324" s="15" t="s">
        <v>14</v>
      </c>
      <c r="E324" s="15" t="s">
        <v>14</v>
      </c>
      <c r="F324" s="123"/>
      <c r="G324" s="123"/>
      <c r="H324" s="123"/>
      <c r="I324" s="123"/>
      <c r="J324" s="164"/>
      <c r="K324" s="123"/>
      <c r="L324" s="123"/>
      <c r="M324" s="123"/>
      <c r="N324" s="123"/>
    </row>
    <row r="325" spans="1:14" s="1" customFormat="1" ht="72" customHeight="1" x14ac:dyDescent="0.25">
      <c r="A325" s="23" t="s">
        <v>1941</v>
      </c>
      <c r="B325" s="48" t="s">
        <v>1850</v>
      </c>
      <c r="C325" s="15" t="s">
        <v>150</v>
      </c>
      <c r="D325" s="15" t="s">
        <v>14</v>
      </c>
      <c r="E325" s="15" t="s">
        <v>14</v>
      </c>
      <c r="F325" s="123"/>
      <c r="G325" s="123">
        <v>47936</v>
      </c>
      <c r="H325" s="123">
        <f>F325+G325</f>
        <v>47936</v>
      </c>
      <c r="I325" s="123"/>
      <c r="J325" s="164">
        <v>48914</v>
      </c>
      <c r="K325" s="123">
        <f>I325+J325</f>
        <v>48914</v>
      </c>
      <c r="L325" s="123"/>
      <c r="M325" s="123">
        <v>48914</v>
      </c>
      <c r="N325" s="123">
        <f>L325+M325</f>
        <v>48914</v>
      </c>
    </row>
    <row r="326" spans="1:14" s="1" customFormat="1" ht="70.5" customHeight="1" x14ac:dyDescent="0.25">
      <c r="A326" s="23" t="s">
        <v>1942</v>
      </c>
      <c r="B326" s="48" t="s">
        <v>1850</v>
      </c>
      <c r="C326" s="15" t="s">
        <v>40</v>
      </c>
      <c r="D326" s="15" t="s">
        <v>14</v>
      </c>
      <c r="E326" s="15" t="s">
        <v>14</v>
      </c>
      <c r="F326" s="123"/>
      <c r="G326" s="123">
        <v>4026</v>
      </c>
      <c r="H326" s="123">
        <f>F326+G326</f>
        <v>4026</v>
      </c>
      <c r="I326" s="123"/>
      <c r="J326" s="164">
        <v>3634</v>
      </c>
      <c r="K326" s="123">
        <f>I326+J326</f>
        <v>3634</v>
      </c>
      <c r="L326" s="123"/>
      <c r="M326" s="123">
        <v>3634</v>
      </c>
      <c r="N326" s="123">
        <f>L326+M326</f>
        <v>3634</v>
      </c>
    </row>
    <row r="327" spans="1:14" s="1" customFormat="1" ht="63" customHeight="1" x14ac:dyDescent="0.25">
      <c r="A327" s="27" t="s">
        <v>406</v>
      </c>
      <c r="B327" s="48" t="s">
        <v>407</v>
      </c>
      <c r="C327" s="14"/>
      <c r="D327" s="14"/>
      <c r="E327" s="14"/>
      <c r="F327" s="123">
        <f t="shared" ref="F327:N327" si="87">F328+F329+F330</f>
        <v>19855</v>
      </c>
      <c r="G327" s="123">
        <f t="shared" si="87"/>
        <v>0</v>
      </c>
      <c r="H327" s="123">
        <f t="shared" si="87"/>
        <v>19855</v>
      </c>
      <c r="I327" s="123">
        <f t="shared" si="87"/>
        <v>19855</v>
      </c>
      <c r="J327" s="164">
        <f t="shared" si="87"/>
        <v>0</v>
      </c>
      <c r="K327" s="123">
        <f t="shared" si="87"/>
        <v>19855</v>
      </c>
      <c r="L327" s="123">
        <f t="shared" si="87"/>
        <v>19855</v>
      </c>
      <c r="M327" s="123">
        <f t="shared" si="87"/>
        <v>0</v>
      </c>
      <c r="N327" s="123">
        <f t="shared" si="87"/>
        <v>19855</v>
      </c>
    </row>
    <row r="328" spans="1:14" s="1" customFormat="1" ht="63" hidden="1" x14ac:dyDescent="0.25">
      <c r="A328" s="28" t="s">
        <v>408</v>
      </c>
      <c r="B328" s="48" t="s">
        <v>409</v>
      </c>
      <c r="C328" s="14">
        <v>300</v>
      </c>
      <c r="D328" s="15" t="s">
        <v>14</v>
      </c>
      <c r="E328" s="15" t="s">
        <v>21</v>
      </c>
      <c r="F328" s="123"/>
      <c r="G328" s="123"/>
      <c r="H328" s="123"/>
      <c r="I328" s="123"/>
      <c r="J328" s="164"/>
      <c r="K328" s="123"/>
      <c r="L328" s="123"/>
      <c r="M328" s="123"/>
      <c r="N328" s="123"/>
    </row>
    <row r="329" spans="1:14" s="1" customFormat="1" ht="63" hidden="1" x14ac:dyDescent="0.25">
      <c r="A329" s="28" t="s">
        <v>408</v>
      </c>
      <c r="B329" s="48" t="s">
        <v>409</v>
      </c>
      <c r="C329" s="14">
        <v>300</v>
      </c>
      <c r="D329" s="15" t="s">
        <v>14</v>
      </c>
      <c r="E329" s="15" t="s">
        <v>81</v>
      </c>
      <c r="F329" s="123"/>
      <c r="G329" s="123"/>
      <c r="H329" s="123"/>
      <c r="I329" s="123"/>
      <c r="J329" s="164"/>
      <c r="K329" s="123"/>
      <c r="L329" s="123"/>
      <c r="M329" s="123"/>
      <c r="N329" s="123"/>
    </row>
    <row r="330" spans="1:14" s="1" customFormat="1" ht="72" customHeight="1" x14ac:dyDescent="0.25">
      <c r="A330" s="28" t="s">
        <v>408</v>
      </c>
      <c r="B330" s="48" t="s">
        <v>409</v>
      </c>
      <c r="C330" s="14">
        <v>300</v>
      </c>
      <c r="D330" s="15" t="s">
        <v>37</v>
      </c>
      <c r="E330" s="15" t="s">
        <v>30</v>
      </c>
      <c r="F330" s="123">
        <v>19855</v>
      </c>
      <c r="G330" s="123"/>
      <c r="H330" s="123">
        <f>F330+G330</f>
        <v>19855</v>
      </c>
      <c r="I330" s="123">
        <v>19855</v>
      </c>
      <c r="J330" s="164"/>
      <c r="K330" s="123">
        <f>I330+J330</f>
        <v>19855</v>
      </c>
      <c r="L330" s="123">
        <v>19855</v>
      </c>
      <c r="M330" s="123"/>
      <c r="N330" s="123">
        <f>L330+M330</f>
        <v>19855</v>
      </c>
    </row>
    <row r="331" spans="1:14" s="1" customFormat="1" ht="36" customHeight="1" x14ac:dyDescent="0.25">
      <c r="A331" s="29" t="s">
        <v>410</v>
      </c>
      <c r="B331" s="31" t="s">
        <v>411</v>
      </c>
      <c r="C331" s="16"/>
      <c r="D331" s="16"/>
      <c r="E331" s="16"/>
      <c r="F331" s="143">
        <f t="shared" ref="F331:N331" si="88">F332+F335+F337+F341+F343</f>
        <v>439927</v>
      </c>
      <c r="G331" s="143">
        <f t="shared" si="88"/>
        <v>10033</v>
      </c>
      <c r="H331" s="143">
        <f t="shared" si="88"/>
        <v>449960</v>
      </c>
      <c r="I331" s="143">
        <f t="shared" si="88"/>
        <v>372982</v>
      </c>
      <c r="J331" s="167">
        <f t="shared" si="88"/>
        <v>10240</v>
      </c>
      <c r="K331" s="143">
        <f t="shared" si="88"/>
        <v>383222</v>
      </c>
      <c r="L331" s="143">
        <f t="shared" si="88"/>
        <v>372982</v>
      </c>
      <c r="M331" s="143">
        <f t="shared" si="88"/>
        <v>10240</v>
      </c>
      <c r="N331" s="143">
        <f t="shared" si="88"/>
        <v>383222</v>
      </c>
    </row>
    <row r="332" spans="1:14" s="1" customFormat="1" ht="31.5" x14ac:dyDescent="0.25">
      <c r="A332" s="27" t="s">
        <v>412</v>
      </c>
      <c r="B332" s="48" t="s">
        <v>413</v>
      </c>
      <c r="C332" s="14"/>
      <c r="D332" s="14"/>
      <c r="E332" s="14"/>
      <c r="F332" s="123">
        <f t="shared" ref="F332:N332" si="89">F333+F334</f>
        <v>301237</v>
      </c>
      <c r="G332" s="123">
        <f t="shared" si="89"/>
        <v>0</v>
      </c>
      <c r="H332" s="123">
        <f t="shared" si="89"/>
        <v>301237</v>
      </c>
      <c r="I332" s="123">
        <f t="shared" si="89"/>
        <v>234456</v>
      </c>
      <c r="J332" s="164">
        <f t="shared" si="89"/>
        <v>0</v>
      </c>
      <c r="K332" s="123">
        <f t="shared" si="89"/>
        <v>234456</v>
      </c>
      <c r="L332" s="123">
        <f t="shared" si="89"/>
        <v>234456</v>
      </c>
      <c r="M332" s="123">
        <f t="shared" si="89"/>
        <v>0</v>
      </c>
      <c r="N332" s="123">
        <f t="shared" si="89"/>
        <v>234456</v>
      </c>
    </row>
    <row r="333" spans="1:14" s="1" customFormat="1" ht="47.25" x14ac:dyDescent="0.25">
      <c r="A333" s="23" t="s">
        <v>414</v>
      </c>
      <c r="B333" s="48" t="s">
        <v>415</v>
      </c>
      <c r="C333" s="14">
        <v>200</v>
      </c>
      <c r="D333" s="15" t="s">
        <v>14</v>
      </c>
      <c r="E333" s="15" t="s">
        <v>71</v>
      </c>
      <c r="F333" s="123">
        <v>301237</v>
      </c>
      <c r="G333" s="123"/>
      <c r="H333" s="123">
        <f>F333+G333</f>
        <v>301237</v>
      </c>
      <c r="I333" s="123">
        <v>234456</v>
      </c>
      <c r="J333" s="164"/>
      <c r="K333" s="123">
        <f>I333+J333</f>
        <v>234456</v>
      </c>
      <c r="L333" s="123">
        <v>234456</v>
      </c>
      <c r="M333" s="123"/>
      <c r="N333" s="123">
        <f>L333+M333</f>
        <v>234456</v>
      </c>
    </row>
    <row r="334" spans="1:14" s="1" customFormat="1" ht="47.25" hidden="1" x14ac:dyDescent="0.25">
      <c r="A334" s="23" t="s">
        <v>416</v>
      </c>
      <c r="B334" s="48" t="s">
        <v>415</v>
      </c>
      <c r="C334" s="15" t="s">
        <v>16</v>
      </c>
      <c r="D334" s="15" t="s">
        <v>14</v>
      </c>
      <c r="E334" s="15" t="s">
        <v>71</v>
      </c>
      <c r="F334" s="123"/>
      <c r="G334" s="123"/>
      <c r="H334" s="123"/>
      <c r="I334" s="123"/>
      <c r="J334" s="164"/>
      <c r="K334" s="123"/>
      <c r="L334" s="123"/>
      <c r="M334" s="123"/>
      <c r="N334" s="123"/>
    </row>
    <row r="335" spans="1:14" s="1" customFormat="1" ht="54" customHeight="1" x14ac:dyDescent="0.25">
      <c r="A335" s="23" t="s">
        <v>417</v>
      </c>
      <c r="B335" s="48" t="s">
        <v>418</v>
      </c>
      <c r="C335" s="14"/>
      <c r="D335" s="14"/>
      <c r="E335" s="14"/>
      <c r="F335" s="123">
        <f t="shared" ref="F335:N335" si="90">F336</f>
        <v>18574</v>
      </c>
      <c r="G335" s="123">
        <f t="shared" si="90"/>
        <v>0</v>
      </c>
      <c r="H335" s="123">
        <f t="shared" si="90"/>
        <v>18574</v>
      </c>
      <c r="I335" s="123">
        <f t="shared" si="90"/>
        <v>18574</v>
      </c>
      <c r="J335" s="164">
        <f t="shared" si="90"/>
        <v>0</v>
      </c>
      <c r="K335" s="123">
        <f t="shared" si="90"/>
        <v>18574</v>
      </c>
      <c r="L335" s="123">
        <f t="shared" si="90"/>
        <v>18574</v>
      </c>
      <c r="M335" s="123">
        <f t="shared" si="90"/>
        <v>0</v>
      </c>
      <c r="N335" s="123">
        <f t="shared" si="90"/>
        <v>18574</v>
      </c>
    </row>
    <row r="336" spans="1:14" s="1" customFormat="1" ht="72" customHeight="1" x14ac:dyDescent="0.25">
      <c r="A336" s="73" t="s">
        <v>419</v>
      </c>
      <c r="B336" s="48" t="s">
        <v>420</v>
      </c>
      <c r="C336" s="14">
        <v>200</v>
      </c>
      <c r="D336" s="15" t="s">
        <v>14</v>
      </c>
      <c r="E336" s="15" t="s">
        <v>71</v>
      </c>
      <c r="F336" s="123">
        <v>18574</v>
      </c>
      <c r="G336" s="123"/>
      <c r="H336" s="123">
        <f>F336+G336</f>
        <v>18574</v>
      </c>
      <c r="I336" s="123">
        <v>18574</v>
      </c>
      <c r="J336" s="164"/>
      <c r="K336" s="123">
        <f>I336+J336</f>
        <v>18574</v>
      </c>
      <c r="L336" s="123">
        <v>18574</v>
      </c>
      <c r="M336" s="123"/>
      <c r="N336" s="123">
        <f>L336+M336</f>
        <v>18574</v>
      </c>
    </row>
    <row r="337" spans="1:14" s="1" customFormat="1" ht="109.5" customHeight="1" x14ac:dyDescent="0.25">
      <c r="A337" s="27" t="s">
        <v>421</v>
      </c>
      <c r="B337" s="48" t="s">
        <v>422</v>
      </c>
      <c r="C337" s="14" t="s">
        <v>377</v>
      </c>
      <c r="D337" s="14"/>
      <c r="E337" s="14"/>
      <c r="F337" s="123">
        <f t="shared" ref="F337:N337" si="91">F338+F339+F340</f>
        <v>902</v>
      </c>
      <c r="G337" s="123">
        <f t="shared" si="91"/>
        <v>3633</v>
      </c>
      <c r="H337" s="123">
        <f t="shared" si="91"/>
        <v>4535</v>
      </c>
      <c r="I337" s="123">
        <f t="shared" si="91"/>
        <v>902</v>
      </c>
      <c r="J337" s="164">
        <f t="shared" si="91"/>
        <v>3626</v>
      </c>
      <c r="K337" s="123">
        <f t="shared" si="91"/>
        <v>4528</v>
      </c>
      <c r="L337" s="123">
        <f t="shared" si="91"/>
        <v>902</v>
      </c>
      <c r="M337" s="123">
        <f t="shared" si="91"/>
        <v>3626</v>
      </c>
      <c r="N337" s="123">
        <f t="shared" si="91"/>
        <v>4528</v>
      </c>
    </row>
    <row r="338" spans="1:14" s="1" customFormat="1" ht="15.75" hidden="1" x14ac:dyDescent="0.25">
      <c r="A338" s="27"/>
      <c r="B338" s="48" t="s">
        <v>423</v>
      </c>
      <c r="C338" s="14">
        <v>100</v>
      </c>
      <c r="D338" s="15" t="s">
        <v>14</v>
      </c>
      <c r="E338" s="15" t="s">
        <v>71</v>
      </c>
      <c r="F338" s="123"/>
      <c r="G338" s="123"/>
      <c r="H338" s="123"/>
      <c r="I338" s="123"/>
      <c r="J338" s="164"/>
      <c r="K338" s="123"/>
      <c r="L338" s="123"/>
      <c r="M338" s="123"/>
      <c r="N338" s="123"/>
    </row>
    <row r="339" spans="1:14" s="1" customFormat="1" ht="126" hidden="1" x14ac:dyDescent="0.25">
      <c r="A339" s="27" t="s">
        <v>424</v>
      </c>
      <c r="B339" s="48" t="s">
        <v>425</v>
      </c>
      <c r="C339" s="14">
        <v>200</v>
      </c>
      <c r="D339" s="15" t="s">
        <v>14</v>
      </c>
      <c r="E339" s="15" t="s">
        <v>14</v>
      </c>
      <c r="F339" s="123"/>
      <c r="G339" s="123"/>
      <c r="H339" s="123"/>
      <c r="I339" s="123"/>
      <c r="J339" s="164"/>
      <c r="K339" s="123"/>
      <c r="L339" s="123"/>
      <c r="M339" s="123"/>
      <c r="N339" s="123"/>
    </row>
    <row r="340" spans="1:14" s="1" customFormat="1" ht="131.25" customHeight="1" x14ac:dyDescent="0.25">
      <c r="A340" s="27" t="s">
        <v>424</v>
      </c>
      <c r="B340" s="48" t="s">
        <v>426</v>
      </c>
      <c r="C340" s="15" t="s">
        <v>49</v>
      </c>
      <c r="D340" s="15" t="s">
        <v>14</v>
      </c>
      <c r="E340" s="15" t="s">
        <v>14</v>
      </c>
      <c r="F340" s="123">
        <v>902</v>
      </c>
      <c r="G340" s="123">
        <v>3633</v>
      </c>
      <c r="H340" s="123">
        <f>F340+G340</f>
        <v>4535</v>
      </c>
      <c r="I340" s="123">
        <v>902</v>
      </c>
      <c r="J340" s="164">
        <v>3626</v>
      </c>
      <c r="K340" s="123">
        <f>I340+J340</f>
        <v>4528</v>
      </c>
      <c r="L340" s="123">
        <v>902</v>
      </c>
      <c r="M340" s="123">
        <v>3626</v>
      </c>
      <c r="N340" s="123">
        <f>L340+M340</f>
        <v>4528</v>
      </c>
    </row>
    <row r="341" spans="1:14" s="1" customFormat="1" ht="88.5" hidden="1" customHeight="1" x14ac:dyDescent="0.25">
      <c r="A341" s="73" t="s">
        <v>427</v>
      </c>
      <c r="B341" s="48" t="s">
        <v>428</v>
      </c>
      <c r="C341" s="16"/>
      <c r="D341" s="16"/>
      <c r="E341" s="16"/>
      <c r="F341" s="148">
        <f t="shared" ref="F341:N341" si="92">SUM(F342)</f>
        <v>0</v>
      </c>
      <c r="G341" s="148">
        <f t="shared" si="92"/>
        <v>0</v>
      </c>
      <c r="H341" s="148">
        <f t="shared" si="92"/>
        <v>0</v>
      </c>
      <c r="I341" s="148">
        <f t="shared" si="92"/>
        <v>0</v>
      </c>
      <c r="J341" s="172">
        <f t="shared" si="92"/>
        <v>0</v>
      </c>
      <c r="K341" s="148">
        <f t="shared" si="92"/>
        <v>0</v>
      </c>
      <c r="L341" s="148">
        <f t="shared" si="92"/>
        <v>0</v>
      </c>
      <c r="M341" s="148">
        <f t="shared" si="92"/>
        <v>0</v>
      </c>
      <c r="N341" s="148">
        <f t="shared" si="92"/>
        <v>0</v>
      </c>
    </row>
    <row r="342" spans="1:14" s="1" customFormat="1" ht="94.5" hidden="1" x14ac:dyDescent="0.25">
      <c r="A342" s="23" t="s">
        <v>429</v>
      </c>
      <c r="B342" s="48" t="s">
        <v>430</v>
      </c>
      <c r="C342" s="15" t="s">
        <v>150</v>
      </c>
      <c r="D342" s="15" t="s">
        <v>14</v>
      </c>
      <c r="E342" s="15" t="s">
        <v>71</v>
      </c>
      <c r="F342" s="123"/>
      <c r="G342" s="123"/>
      <c r="H342" s="123">
        <f>F342+G342</f>
        <v>0</v>
      </c>
      <c r="I342" s="123"/>
      <c r="J342" s="164"/>
      <c r="K342" s="123">
        <f>I342+J342</f>
        <v>0</v>
      </c>
      <c r="L342" s="123"/>
      <c r="M342" s="123"/>
      <c r="N342" s="123">
        <f>L342+M342</f>
        <v>0</v>
      </c>
    </row>
    <row r="343" spans="1:14" s="1" customFormat="1" ht="36.75" customHeight="1" x14ac:dyDescent="0.25">
      <c r="A343" s="23" t="s">
        <v>431</v>
      </c>
      <c r="B343" s="48" t="s">
        <v>432</v>
      </c>
      <c r="C343" s="14"/>
      <c r="D343" s="14"/>
      <c r="E343" s="14"/>
      <c r="F343" s="123">
        <f t="shared" ref="F343:N343" si="93">F344</f>
        <v>119214</v>
      </c>
      <c r="G343" s="123">
        <f t="shared" si="93"/>
        <v>6400</v>
      </c>
      <c r="H343" s="123">
        <f t="shared" si="93"/>
        <v>125614</v>
      </c>
      <c r="I343" s="123">
        <f t="shared" si="93"/>
        <v>119050</v>
      </c>
      <c r="J343" s="164">
        <f t="shared" si="93"/>
        <v>6614</v>
      </c>
      <c r="K343" s="123">
        <f t="shared" si="93"/>
        <v>125664</v>
      </c>
      <c r="L343" s="123">
        <f t="shared" si="93"/>
        <v>119050</v>
      </c>
      <c r="M343" s="123">
        <f t="shared" si="93"/>
        <v>6614</v>
      </c>
      <c r="N343" s="123">
        <f t="shared" si="93"/>
        <v>125664</v>
      </c>
    </row>
    <row r="344" spans="1:14" s="1" customFormat="1" ht="36" customHeight="1" x14ac:dyDescent="0.25">
      <c r="A344" s="23" t="s">
        <v>433</v>
      </c>
      <c r="B344" s="48" t="s">
        <v>434</v>
      </c>
      <c r="C344" s="15" t="s">
        <v>150</v>
      </c>
      <c r="D344" s="15" t="s">
        <v>14</v>
      </c>
      <c r="E344" s="15" t="s">
        <v>71</v>
      </c>
      <c r="F344" s="123">
        <v>119214</v>
      </c>
      <c r="G344" s="123">
        <v>6400</v>
      </c>
      <c r="H344" s="123">
        <f>F344+G344</f>
        <v>125614</v>
      </c>
      <c r="I344" s="123">
        <v>119050</v>
      </c>
      <c r="J344" s="164">
        <v>6614</v>
      </c>
      <c r="K344" s="123">
        <f>I344+J344</f>
        <v>125664</v>
      </c>
      <c r="L344" s="123">
        <v>119050</v>
      </c>
      <c r="M344" s="123">
        <v>6614</v>
      </c>
      <c r="N344" s="123">
        <f>L344+M344</f>
        <v>125664</v>
      </c>
    </row>
    <row r="345" spans="1:14" s="1" customFormat="1" ht="38.25" customHeight="1" x14ac:dyDescent="0.25">
      <c r="A345" s="29" t="s">
        <v>435</v>
      </c>
      <c r="B345" s="31" t="s">
        <v>436</v>
      </c>
      <c r="C345" s="16"/>
      <c r="D345" s="16"/>
      <c r="E345" s="16"/>
      <c r="F345" s="143">
        <f t="shared" ref="F345:N345" si="94">F346+F365+F367</f>
        <v>9747190</v>
      </c>
      <c r="G345" s="143">
        <f t="shared" si="94"/>
        <v>71682</v>
      </c>
      <c r="H345" s="143">
        <f t="shared" si="94"/>
        <v>9818872</v>
      </c>
      <c r="I345" s="143">
        <f t="shared" si="94"/>
        <v>10221229</v>
      </c>
      <c r="J345" s="167">
        <f t="shared" si="94"/>
        <v>-57183</v>
      </c>
      <c r="K345" s="143">
        <f t="shared" si="94"/>
        <v>10164046</v>
      </c>
      <c r="L345" s="143">
        <f t="shared" si="94"/>
        <v>10601609</v>
      </c>
      <c r="M345" s="143">
        <f t="shared" si="94"/>
        <v>-80111</v>
      </c>
      <c r="N345" s="143">
        <f t="shared" si="94"/>
        <v>10521498</v>
      </c>
    </row>
    <row r="346" spans="1:14" s="1" customFormat="1" ht="31.5" x14ac:dyDescent="0.25">
      <c r="A346" s="27" t="s">
        <v>437</v>
      </c>
      <c r="B346" s="48" t="s">
        <v>438</v>
      </c>
      <c r="C346" s="14"/>
      <c r="D346" s="14"/>
      <c r="E346" s="14"/>
      <c r="F346" s="123">
        <f t="shared" ref="F346:N346" si="95">F347+F348+F349+F350+F351+F352+F353+F354+F355+F356+F357+F358+F359+F360+F361+F362+F363+F364</f>
        <v>4060508</v>
      </c>
      <c r="G346" s="123">
        <f t="shared" si="95"/>
        <v>71682</v>
      </c>
      <c r="H346" s="123">
        <f t="shared" si="95"/>
        <v>4132190</v>
      </c>
      <c r="I346" s="123">
        <f t="shared" si="95"/>
        <v>4306712</v>
      </c>
      <c r="J346" s="164">
        <f t="shared" si="95"/>
        <v>-57183</v>
      </c>
      <c r="K346" s="123">
        <f t="shared" si="95"/>
        <v>4249529</v>
      </c>
      <c r="L346" s="123">
        <f t="shared" si="95"/>
        <v>4448552</v>
      </c>
      <c r="M346" s="123">
        <f t="shared" si="95"/>
        <v>-80111</v>
      </c>
      <c r="N346" s="123">
        <f t="shared" si="95"/>
        <v>4368441</v>
      </c>
    </row>
    <row r="347" spans="1:14" s="1" customFormat="1" ht="78.75" x14ac:dyDescent="0.25">
      <c r="A347" s="27" t="s">
        <v>439</v>
      </c>
      <c r="B347" s="48" t="s">
        <v>440</v>
      </c>
      <c r="C347" s="14">
        <v>100</v>
      </c>
      <c r="D347" s="15" t="s">
        <v>14</v>
      </c>
      <c r="E347" s="15" t="s">
        <v>21</v>
      </c>
      <c r="F347" s="123">
        <v>980556</v>
      </c>
      <c r="G347" s="123">
        <v>19251</v>
      </c>
      <c r="H347" s="123">
        <f t="shared" ref="H347:H364" si="96">F347+G347</f>
        <v>999807</v>
      </c>
      <c r="I347" s="123">
        <v>1046387</v>
      </c>
      <c r="J347" s="164">
        <v>-16131</v>
      </c>
      <c r="K347" s="123">
        <f t="shared" ref="K347:K364" si="97">I347+J347</f>
        <v>1030256</v>
      </c>
      <c r="L347" s="123">
        <v>1086175</v>
      </c>
      <c r="M347" s="123">
        <v>-21975</v>
      </c>
      <c r="N347" s="123">
        <f t="shared" ref="N347:N364" si="98">L347+M347</f>
        <v>1064200</v>
      </c>
    </row>
    <row r="348" spans="1:14" s="1" customFormat="1" ht="78.75" x14ac:dyDescent="0.25">
      <c r="A348" s="27" t="s">
        <v>439</v>
      </c>
      <c r="B348" s="48" t="s">
        <v>440</v>
      </c>
      <c r="C348" s="14">
        <v>100</v>
      </c>
      <c r="D348" s="15" t="s">
        <v>14</v>
      </c>
      <c r="E348" s="15" t="s">
        <v>81</v>
      </c>
      <c r="F348" s="123">
        <v>44885</v>
      </c>
      <c r="G348" s="123">
        <v>632</v>
      </c>
      <c r="H348" s="123">
        <f t="shared" si="96"/>
        <v>45517</v>
      </c>
      <c r="I348" s="123">
        <v>47752</v>
      </c>
      <c r="J348" s="164">
        <v>-888</v>
      </c>
      <c r="K348" s="123">
        <f t="shared" si="97"/>
        <v>46864</v>
      </c>
      <c r="L348" s="123">
        <v>49570</v>
      </c>
      <c r="M348" s="123">
        <v>-1081</v>
      </c>
      <c r="N348" s="123">
        <f t="shared" si="98"/>
        <v>48489</v>
      </c>
    </row>
    <row r="349" spans="1:14" s="1" customFormat="1" ht="78.75" x14ac:dyDescent="0.25">
      <c r="A349" s="27" t="s">
        <v>441</v>
      </c>
      <c r="B349" s="48" t="s">
        <v>440</v>
      </c>
      <c r="C349" s="14">
        <v>100</v>
      </c>
      <c r="D349" s="15" t="s">
        <v>14</v>
      </c>
      <c r="E349" s="15" t="s">
        <v>339</v>
      </c>
      <c r="F349" s="123">
        <v>74099</v>
      </c>
      <c r="G349" s="123">
        <v>1339</v>
      </c>
      <c r="H349" s="123">
        <f t="shared" si="96"/>
        <v>75438</v>
      </c>
      <c r="I349" s="123">
        <v>78944</v>
      </c>
      <c r="J349" s="164">
        <v>-1217</v>
      </c>
      <c r="K349" s="123">
        <f t="shared" si="97"/>
        <v>77727</v>
      </c>
      <c r="L349" s="123">
        <v>81901</v>
      </c>
      <c r="M349" s="123">
        <v>-1586</v>
      </c>
      <c r="N349" s="123">
        <f t="shared" si="98"/>
        <v>80315</v>
      </c>
    </row>
    <row r="350" spans="1:14" s="1" customFormat="1" ht="87.75" customHeight="1" x14ac:dyDescent="0.25">
      <c r="A350" s="27" t="s">
        <v>439</v>
      </c>
      <c r="B350" s="48" t="s">
        <v>440</v>
      </c>
      <c r="C350" s="14">
        <v>100</v>
      </c>
      <c r="D350" s="15" t="s">
        <v>14</v>
      </c>
      <c r="E350" s="15" t="s">
        <v>14</v>
      </c>
      <c r="F350" s="123">
        <v>244435</v>
      </c>
      <c r="G350" s="123">
        <v>3113</v>
      </c>
      <c r="H350" s="123">
        <f t="shared" si="96"/>
        <v>247548</v>
      </c>
      <c r="I350" s="123">
        <v>260686</v>
      </c>
      <c r="J350" s="164">
        <v>-5918</v>
      </c>
      <c r="K350" s="123">
        <f t="shared" si="97"/>
        <v>254768</v>
      </c>
      <c r="L350" s="123">
        <v>270775</v>
      </c>
      <c r="M350" s="123">
        <v>-7028</v>
      </c>
      <c r="N350" s="123">
        <f t="shared" si="98"/>
        <v>263747</v>
      </c>
    </row>
    <row r="351" spans="1:14" s="1" customFormat="1" ht="54.75" customHeight="1" x14ac:dyDescent="0.25">
      <c r="A351" s="27" t="s">
        <v>38</v>
      </c>
      <c r="B351" s="48" t="s">
        <v>440</v>
      </c>
      <c r="C351" s="14">
        <v>200</v>
      </c>
      <c r="D351" s="15" t="s">
        <v>14</v>
      </c>
      <c r="E351" s="15" t="s">
        <v>21</v>
      </c>
      <c r="F351" s="123">
        <v>185248</v>
      </c>
      <c r="G351" s="123"/>
      <c r="H351" s="123">
        <f t="shared" si="96"/>
        <v>185248</v>
      </c>
      <c r="I351" s="123">
        <v>185248</v>
      </c>
      <c r="J351" s="164"/>
      <c r="K351" s="123">
        <f t="shared" si="97"/>
        <v>185248</v>
      </c>
      <c r="L351" s="123">
        <v>185248</v>
      </c>
      <c r="M351" s="123"/>
      <c r="N351" s="123">
        <f t="shared" si="98"/>
        <v>185248</v>
      </c>
    </row>
    <row r="352" spans="1:14" s="1" customFormat="1" ht="47.25" x14ac:dyDescent="0.25">
      <c r="A352" s="27" t="s">
        <v>38</v>
      </c>
      <c r="B352" s="48" t="s">
        <v>440</v>
      </c>
      <c r="C352" s="14">
        <v>200</v>
      </c>
      <c r="D352" s="15" t="s">
        <v>14</v>
      </c>
      <c r="E352" s="15" t="s">
        <v>81</v>
      </c>
      <c r="F352" s="123">
        <v>11852</v>
      </c>
      <c r="G352" s="123"/>
      <c r="H352" s="123">
        <f t="shared" si="96"/>
        <v>11852</v>
      </c>
      <c r="I352" s="123">
        <v>11852</v>
      </c>
      <c r="J352" s="164"/>
      <c r="K352" s="123">
        <f t="shared" si="97"/>
        <v>11852</v>
      </c>
      <c r="L352" s="123">
        <v>11852</v>
      </c>
      <c r="M352" s="123"/>
      <c r="N352" s="123">
        <f t="shared" si="98"/>
        <v>11852</v>
      </c>
    </row>
    <row r="353" spans="1:14" s="1" customFormat="1" ht="54" customHeight="1" x14ac:dyDescent="0.25">
      <c r="A353" s="27" t="s">
        <v>38</v>
      </c>
      <c r="B353" s="48" t="s">
        <v>440</v>
      </c>
      <c r="C353" s="14">
        <v>200</v>
      </c>
      <c r="D353" s="15" t="s">
        <v>14</v>
      </c>
      <c r="E353" s="15" t="s">
        <v>339</v>
      </c>
      <c r="F353" s="123">
        <v>19407</v>
      </c>
      <c r="G353" s="123"/>
      <c r="H353" s="123">
        <f t="shared" si="96"/>
        <v>19407</v>
      </c>
      <c r="I353" s="123">
        <v>19407</v>
      </c>
      <c r="J353" s="164"/>
      <c r="K353" s="123">
        <f t="shared" si="97"/>
        <v>19407</v>
      </c>
      <c r="L353" s="123">
        <v>19407</v>
      </c>
      <c r="M353" s="123"/>
      <c r="N353" s="123">
        <f t="shared" si="98"/>
        <v>19407</v>
      </c>
    </row>
    <row r="354" spans="1:14" s="1" customFormat="1" ht="54" customHeight="1" x14ac:dyDescent="0.25">
      <c r="A354" s="27" t="s">
        <v>38</v>
      </c>
      <c r="B354" s="48" t="s">
        <v>440</v>
      </c>
      <c r="C354" s="14">
        <v>200</v>
      </c>
      <c r="D354" s="15" t="s">
        <v>14</v>
      </c>
      <c r="E354" s="15" t="s">
        <v>14</v>
      </c>
      <c r="F354" s="123">
        <v>135288</v>
      </c>
      <c r="G354" s="123"/>
      <c r="H354" s="123">
        <f t="shared" si="96"/>
        <v>135288</v>
      </c>
      <c r="I354" s="123">
        <v>135288</v>
      </c>
      <c r="J354" s="164"/>
      <c r="K354" s="123">
        <f t="shared" si="97"/>
        <v>135288</v>
      </c>
      <c r="L354" s="123">
        <v>135288</v>
      </c>
      <c r="M354" s="123"/>
      <c r="N354" s="123">
        <f t="shared" si="98"/>
        <v>135288</v>
      </c>
    </row>
    <row r="355" spans="1:14" s="1" customFormat="1" ht="54.75" customHeight="1" x14ac:dyDescent="0.25">
      <c r="A355" s="27" t="s">
        <v>384</v>
      </c>
      <c r="B355" s="48" t="s">
        <v>440</v>
      </c>
      <c r="C355" s="14">
        <v>600</v>
      </c>
      <c r="D355" s="15" t="s">
        <v>14</v>
      </c>
      <c r="E355" s="15" t="s">
        <v>21</v>
      </c>
      <c r="F355" s="123">
        <v>1720946</v>
      </c>
      <c r="G355" s="123">
        <v>38112</v>
      </c>
      <c r="H355" s="123">
        <f t="shared" si="96"/>
        <v>1759058</v>
      </c>
      <c r="I355" s="123">
        <v>1845466</v>
      </c>
      <c r="J355" s="164">
        <v>-23356</v>
      </c>
      <c r="K355" s="123">
        <f t="shared" si="97"/>
        <v>1822110</v>
      </c>
      <c r="L355" s="123">
        <v>1912128</v>
      </c>
      <c r="M355" s="123">
        <v>-35444</v>
      </c>
      <c r="N355" s="123">
        <f t="shared" si="98"/>
        <v>1876684</v>
      </c>
    </row>
    <row r="356" spans="1:14" s="1" customFormat="1" ht="55.5" customHeight="1" x14ac:dyDescent="0.25">
      <c r="A356" s="27" t="s">
        <v>384</v>
      </c>
      <c r="B356" s="48" t="s">
        <v>440</v>
      </c>
      <c r="C356" s="14">
        <v>600</v>
      </c>
      <c r="D356" s="15" t="s">
        <v>14</v>
      </c>
      <c r="E356" s="15" t="s">
        <v>71</v>
      </c>
      <c r="F356" s="123">
        <v>30558</v>
      </c>
      <c r="G356" s="123">
        <v>797</v>
      </c>
      <c r="H356" s="123">
        <f t="shared" si="96"/>
        <v>31355</v>
      </c>
      <c r="I356" s="123">
        <v>33142</v>
      </c>
      <c r="J356" s="164">
        <v>58</v>
      </c>
      <c r="K356" s="123">
        <f t="shared" si="97"/>
        <v>33200</v>
      </c>
      <c r="L356" s="123">
        <v>34080</v>
      </c>
      <c r="M356" s="123">
        <v>-66</v>
      </c>
      <c r="N356" s="123">
        <f t="shared" si="98"/>
        <v>34014</v>
      </c>
    </row>
    <row r="357" spans="1:14" s="1" customFormat="1" ht="54.75" customHeight="1" x14ac:dyDescent="0.25">
      <c r="A357" s="27" t="s">
        <v>384</v>
      </c>
      <c r="B357" s="48" t="s">
        <v>440</v>
      </c>
      <c r="C357" s="14">
        <v>600</v>
      </c>
      <c r="D357" s="15" t="s">
        <v>14</v>
      </c>
      <c r="E357" s="15" t="s">
        <v>93</v>
      </c>
      <c r="F357" s="123">
        <v>32882</v>
      </c>
      <c r="G357" s="123">
        <v>596</v>
      </c>
      <c r="H357" s="123">
        <f t="shared" si="96"/>
        <v>33478</v>
      </c>
      <c r="I357" s="123">
        <v>34737</v>
      </c>
      <c r="J357" s="164">
        <v>-470</v>
      </c>
      <c r="K357" s="123">
        <f t="shared" si="97"/>
        <v>34267</v>
      </c>
      <c r="L357" s="123">
        <v>35845</v>
      </c>
      <c r="M357" s="123">
        <v>-672</v>
      </c>
      <c r="N357" s="123">
        <f t="shared" si="98"/>
        <v>35173</v>
      </c>
    </row>
    <row r="358" spans="1:14" s="1" customFormat="1" ht="51.75" customHeight="1" x14ac:dyDescent="0.25">
      <c r="A358" s="27" t="s">
        <v>384</v>
      </c>
      <c r="B358" s="48" t="s">
        <v>440</v>
      </c>
      <c r="C358" s="14">
        <v>600</v>
      </c>
      <c r="D358" s="15" t="s">
        <v>14</v>
      </c>
      <c r="E358" s="15" t="s">
        <v>81</v>
      </c>
      <c r="F358" s="123">
        <v>184423</v>
      </c>
      <c r="G358" s="123">
        <v>2044</v>
      </c>
      <c r="H358" s="123">
        <f t="shared" si="96"/>
        <v>186467</v>
      </c>
      <c r="I358" s="123">
        <v>193231</v>
      </c>
      <c r="J358" s="164">
        <v>-3074</v>
      </c>
      <c r="K358" s="123">
        <f t="shared" si="97"/>
        <v>190157</v>
      </c>
      <c r="L358" s="123">
        <v>198912</v>
      </c>
      <c r="M358" s="123">
        <v>-3868</v>
      </c>
      <c r="N358" s="123">
        <f t="shared" si="98"/>
        <v>195044</v>
      </c>
    </row>
    <row r="359" spans="1:14" s="1" customFormat="1" ht="47.25" x14ac:dyDescent="0.25">
      <c r="A359" s="27" t="s">
        <v>384</v>
      </c>
      <c r="B359" s="48" t="s">
        <v>440</v>
      </c>
      <c r="C359" s="14">
        <v>600</v>
      </c>
      <c r="D359" s="15" t="s">
        <v>14</v>
      </c>
      <c r="E359" s="15" t="s">
        <v>339</v>
      </c>
      <c r="F359" s="123">
        <v>108892</v>
      </c>
      <c r="G359" s="123">
        <v>1482</v>
      </c>
      <c r="H359" s="123">
        <f t="shared" si="96"/>
        <v>110374</v>
      </c>
      <c r="I359" s="123">
        <v>113697</v>
      </c>
      <c r="J359" s="164">
        <v>-1857</v>
      </c>
      <c r="K359" s="123">
        <f t="shared" si="97"/>
        <v>111840</v>
      </c>
      <c r="L359" s="123">
        <v>117422</v>
      </c>
      <c r="M359" s="123">
        <v>-2494</v>
      </c>
      <c r="N359" s="123">
        <f t="shared" si="98"/>
        <v>114928</v>
      </c>
    </row>
    <row r="360" spans="1:14" s="1" customFormat="1" ht="54" customHeight="1" x14ac:dyDescent="0.25">
      <c r="A360" s="27" t="s">
        <v>384</v>
      </c>
      <c r="B360" s="48" t="s">
        <v>440</v>
      </c>
      <c r="C360" s="14">
        <v>600</v>
      </c>
      <c r="D360" s="15" t="s">
        <v>14</v>
      </c>
      <c r="E360" s="15" t="s">
        <v>14</v>
      </c>
      <c r="F360" s="123">
        <v>261135</v>
      </c>
      <c r="G360" s="123">
        <v>4316</v>
      </c>
      <c r="H360" s="123">
        <f t="shared" si="96"/>
        <v>265451</v>
      </c>
      <c r="I360" s="123">
        <v>276155</v>
      </c>
      <c r="J360" s="164">
        <v>-4330</v>
      </c>
      <c r="K360" s="123">
        <f t="shared" si="97"/>
        <v>271825</v>
      </c>
      <c r="L360" s="123">
        <v>285229</v>
      </c>
      <c r="M360" s="123">
        <v>-5897</v>
      </c>
      <c r="N360" s="123">
        <f t="shared" si="98"/>
        <v>279332</v>
      </c>
    </row>
    <row r="361" spans="1:14" s="1" customFormat="1" ht="38.25" customHeight="1" x14ac:dyDescent="0.25">
      <c r="A361" s="27" t="s">
        <v>39</v>
      </c>
      <c r="B361" s="48" t="s">
        <v>440</v>
      </c>
      <c r="C361" s="14">
        <v>800</v>
      </c>
      <c r="D361" s="15" t="s">
        <v>14</v>
      </c>
      <c r="E361" s="15" t="s">
        <v>21</v>
      </c>
      <c r="F361" s="123">
        <v>20852</v>
      </c>
      <c r="G361" s="123"/>
      <c r="H361" s="123">
        <f t="shared" si="96"/>
        <v>20852</v>
      </c>
      <c r="I361" s="123">
        <v>19670</v>
      </c>
      <c r="J361" s="164"/>
      <c r="K361" s="123">
        <f t="shared" si="97"/>
        <v>19670</v>
      </c>
      <c r="L361" s="123">
        <v>19670</v>
      </c>
      <c r="M361" s="123"/>
      <c r="N361" s="123">
        <f t="shared" si="98"/>
        <v>19670</v>
      </c>
    </row>
    <row r="362" spans="1:14" s="1" customFormat="1" ht="31.5" x14ac:dyDescent="0.25">
      <c r="A362" s="27" t="s">
        <v>39</v>
      </c>
      <c r="B362" s="48" t="s">
        <v>440</v>
      </c>
      <c r="C362" s="14">
        <v>800</v>
      </c>
      <c r="D362" s="15" t="s">
        <v>14</v>
      </c>
      <c r="E362" s="15" t="s">
        <v>81</v>
      </c>
      <c r="F362" s="123">
        <v>359</v>
      </c>
      <c r="G362" s="123"/>
      <c r="H362" s="123">
        <f t="shared" si="96"/>
        <v>359</v>
      </c>
      <c r="I362" s="123">
        <v>359</v>
      </c>
      <c r="J362" s="164"/>
      <c r="K362" s="123">
        <f t="shared" si="97"/>
        <v>359</v>
      </c>
      <c r="L362" s="123">
        <v>359</v>
      </c>
      <c r="M362" s="123"/>
      <c r="N362" s="123">
        <f t="shared" si="98"/>
        <v>359</v>
      </c>
    </row>
    <row r="363" spans="1:14" s="1" customFormat="1" ht="42.75" customHeight="1" x14ac:dyDescent="0.25">
      <c r="A363" s="27" t="s">
        <v>442</v>
      </c>
      <c r="B363" s="48" t="s">
        <v>440</v>
      </c>
      <c r="C363" s="14">
        <v>800</v>
      </c>
      <c r="D363" s="15" t="s">
        <v>14</v>
      </c>
      <c r="E363" s="15" t="s">
        <v>339</v>
      </c>
      <c r="F363" s="123">
        <v>2654</v>
      </c>
      <c r="G363" s="123"/>
      <c r="H363" s="123">
        <f t="shared" si="96"/>
        <v>2654</v>
      </c>
      <c r="I363" s="123">
        <v>2654</v>
      </c>
      <c r="J363" s="164"/>
      <c r="K363" s="123">
        <f t="shared" si="97"/>
        <v>2654</v>
      </c>
      <c r="L363" s="123">
        <v>2654</v>
      </c>
      <c r="M363" s="123"/>
      <c r="N363" s="123">
        <f t="shared" si="98"/>
        <v>2654</v>
      </c>
    </row>
    <row r="364" spans="1:14" s="1" customFormat="1" ht="39.75" customHeight="1" x14ac:dyDescent="0.25">
      <c r="A364" s="27" t="s">
        <v>39</v>
      </c>
      <c r="B364" s="48" t="s">
        <v>440</v>
      </c>
      <c r="C364" s="14">
        <v>800</v>
      </c>
      <c r="D364" s="15" t="s">
        <v>14</v>
      </c>
      <c r="E364" s="15" t="s">
        <v>14</v>
      </c>
      <c r="F364" s="123">
        <v>2037</v>
      </c>
      <c r="G364" s="123"/>
      <c r="H364" s="123">
        <f t="shared" si="96"/>
        <v>2037</v>
      </c>
      <c r="I364" s="123">
        <v>2037</v>
      </c>
      <c r="J364" s="164"/>
      <c r="K364" s="123">
        <f t="shared" si="97"/>
        <v>2037</v>
      </c>
      <c r="L364" s="123">
        <v>2037</v>
      </c>
      <c r="M364" s="123"/>
      <c r="N364" s="123">
        <f t="shared" si="98"/>
        <v>2037</v>
      </c>
    </row>
    <row r="365" spans="1:14" s="1" customFormat="1" ht="37.5" customHeight="1" x14ac:dyDescent="0.25">
      <c r="A365" s="27" t="s">
        <v>443</v>
      </c>
      <c r="B365" s="47" t="s">
        <v>1943</v>
      </c>
      <c r="C365" s="14"/>
      <c r="D365" s="14"/>
      <c r="E365" s="14"/>
      <c r="F365" s="123">
        <f t="shared" ref="F365:N365" si="99">F366</f>
        <v>5686682</v>
      </c>
      <c r="G365" s="123">
        <f t="shared" si="99"/>
        <v>0</v>
      </c>
      <c r="H365" s="123">
        <f t="shared" si="99"/>
        <v>5686682</v>
      </c>
      <c r="I365" s="123">
        <f t="shared" si="99"/>
        <v>5914517</v>
      </c>
      <c r="J365" s="164">
        <f t="shared" si="99"/>
        <v>0</v>
      </c>
      <c r="K365" s="123">
        <f t="shared" si="99"/>
        <v>5914517</v>
      </c>
      <c r="L365" s="123">
        <f t="shared" si="99"/>
        <v>6153057</v>
      </c>
      <c r="M365" s="123">
        <f t="shared" si="99"/>
        <v>0</v>
      </c>
      <c r="N365" s="123">
        <f t="shared" si="99"/>
        <v>6153057</v>
      </c>
    </row>
    <row r="366" spans="1:14" s="1" customFormat="1" ht="47.25" x14ac:dyDescent="0.25">
      <c r="A366" s="27" t="s">
        <v>444</v>
      </c>
      <c r="B366" s="48" t="s">
        <v>445</v>
      </c>
      <c r="C366" s="15" t="s">
        <v>150</v>
      </c>
      <c r="D366" s="15" t="s">
        <v>37</v>
      </c>
      <c r="E366" s="15" t="s">
        <v>30</v>
      </c>
      <c r="F366" s="123">
        <v>5686682</v>
      </c>
      <c r="G366" s="123"/>
      <c r="H366" s="123">
        <f>F366+G366</f>
        <v>5686682</v>
      </c>
      <c r="I366" s="123">
        <v>5914517</v>
      </c>
      <c r="J366" s="164"/>
      <c r="K366" s="123">
        <f>I366+J366</f>
        <v>5914517</v>
      </c>
      <c r="L366" s="123">
        <v>6153057</v>
      </c>
      <c r="M366" s="123"/>
      <c r="N366" s="123">
        <f>L366+M366</f>
        <v>6153057</v>
      </c>
    </row>
    <row r="367" spans="1:14" s="1" customFormat="1" ht="51.75" hidden="1" customHeight="1" x14ac:dyDescent="0.25">
      <c r="A367" s="23" t="s">
        <v>446</v>
      </c>
      <c r="B367" s="48" t="s">
        <v>447</v>
      </c>
      <c r="C367" s="14"/>
      <c r="D367" s="14"/>
      <c r="E367" s="14"/>
      <c r="F367" s="123">
        <f t="shared" ref="F367:N367" si="100">F368+F369+F370+F371+F372</f>
        <v>0</v>
      </c>
      <c r="G367" s="123">
        <f t="shared" si="100"/>
        <v>0</v>
      </c>
      <c r="H367" s="123">
        <f t="shared" si="100"/>
        <v>0</v>
      </c>
      <c r="I367" s="123">
        <f t="shared" si="100"/>
        <v>0</v>
      </c>
      <c r="J367" s="164">
        <f t="shared" si="100"/>
        <v>0</v>
      </c>
      <c r="K367" s="123">
        <f t="shared" si="100"/>
        <v>0</v>
      </c>
      <c r="L367" s="123">
        <f t="shared" si="100"/>
        <v>0</v>
      </c>
      <c r="M367" s="123">
        <f t="shared" si="100"/>
        <v>0</v>
      </c>
      <c r="N367" s="123">
        <f t="shared" si="100"/>
        <v>0</v>
      </c>
    </row>
    <row r="368" spans="1:14" s="1" customFormat="1" ht="126" hidden="1" x14ac:dyDescent="0.25">
      <c r="A368" s="23" t="s">
        <v>448</v>
      </c>
      <c r="B368" s="48" t="s">
        <v>449</v>
      </c>
      <c r="C368" s="15" t="s">
        <v>49</v>
      </c>
      <c r="D368" s="15" t="s">
        <v>14</v>
      </c>
      <c r="E368" s="15" t="s">
        <v>21</v>
      </c>
      <c r="F368" s="123"/>
      <c r="G368" s="123"/>
      <c r="H368" s="123"/>
      <c r="I368" s="123"/>
      <c r="J368" s="164"/>
      <c r="K368" s="123"/>
      <c r="L368" s="123"/>
      <c r="M368" s="123"/>
      <c r="N368" s="123"/>
    </row>
    <row r="369" spans="1:14" s="1" customFormat="1" ht="126" hidden="1" x14ac:dyDescent="0.25">
      <c r="A369" s="23" t="s">
        <v>450</v>
      </c>
      <c r="B369" s="48" t="s">
        <v>449</v>
      </c>
      <c r="C369" s="15" t="s">
        <v>16</v>
      </c>
      <c r="D369" s="15" t="s">
        <v>14</v>
      </c>
      <c r="E369" s="15" t="s">
        <v>21</v>
      </c>
      <c r="F369" s="123"/>
      <c r="G369" s="123"/>
      <c r="H369" s="123"/>
      <c r="I369" s="123"/>
      <c r="J369" s="164"/>
      <c r="K369" s="123"/>
      <c r="L369" s="123"/>
      <c r="M369" s="123"/>
      <c r="N369" s="123"/>
    </row>
    <row r="370" spans="1:14" s="1" customFormat="1" ht="126" hidden="1" x14ac:dyDescent="0.25">
      <c r="A370" s="23" t="s">
        <v>450</v>
      </c>
      <c r="B370" s="48" t="s">
        <v>449</v>
      </c>
      <c r="C370" s="15" t="s">
        <v>16</v>
      </c>
      <c r="D370" s="15" t="s">
        <v>14</v>
      </c>
      <c r="E370" s="15" t="s">
        <v>93</v>
      </c>
      <c r="F370" s="123"/>
      <c r="G370" s="123"/>
      <c r="H370" s="123"/>
      <c r="I370" s="123"/>
      <c r="J370" s="164"/>
      <c r="K370" s="123"/>
      <c r="L370" s="123"/>
      <c r="M370" s="123"/>
      <c r="N370" s="123"/>
    </row>
    <row r="371" spans="1:14" s="1" customFormat="1" ht="126" hidden="1" x14ac:dyDescent="0.25">
      <c r="A371" s="23" t="s">
        <v>450</v>
      </c>
      <c r="B371" s="48" t="s">
        <v>449</v>
      </c>
      <c r="C371" s="15" t="s">
        <v>16</v>
      </c>
      <c r="D371" s="15" t="s">
        <v>14</v>
      </c>
      <c r="E371" s="15" t="s">
        <v>339</v>
      </c>
      <c r="F371" s="123"/>
      <c r="G371" s="123"/>
      <c r="H371" s="123"/>
      <c r="I371" s="123"/>
      <c r="J371" s="164"/>
      <c r="K371" s="123"/>
      <c r="L371" s="123"/>
      <c r="M371" s="123"/>
      <c r="N371" s="123"/>
    </row>
    <row r="372" spans="1:14" s="1" customFormat="1" ht="126" hidden="1" x14ac:dyDescent="0.25">
      <c r="A372" s="23" t="s">
        <v>450</v>
      </c>
      <c r="B372" s="48" t="s">
        <v>449</v>
      </c>
      <c r="C372" s="15" t="s">
        <v>16</v>
      </c>
      <c r="D372" s="15" t="s">
        <v>14</v>
      </c>
      <c r="E372" s="15" t="s">
        <v>14</v>
      </c>
      <c r="F372" s="123"/>
      <c r="G372" s="123"/>
      <c r="H372" s="123"/>
      <c r="I372" s="123"/>
      <c r="J372" s="164"/>
      <c r="K372" s="123"/>
      <c r="L372" s="123"/>
      <c r="M372" s="123"/>
      <c r="N372" s="123"/>
    </row>
    <row r="373" spans="1:14" s="1" customFormat="1" ht="21.75" customHeight="1" x14ac:dyDescent="0.25">
      <c r="A373" s="29" t="s">
        <v>451</v>
      </c>
      <c r="B373" s="31" t="s">
        <v>452</v>
      </c>
      <c r="C373" s="16"/>
      <c r="D373" s="16"/>
      <c r="E373" s="16"/>
      <c r="F373" s="143">
        <f t="shared" ref="F373:N373" si="101">F378+F381+F374+F385+F387</f>
        <v>85681</v>
      </c>
      <c r="G373" s="143">
        <f t="shared" si="101"/>
        <v>0</v>
      </c>
      <c r="H373" s="143">
        <f t="shared" si="101"/>
        <v>85681</v>
      </c>
      <c r="I373" s="143">
        <f t="shared" si="101"/>
        <v>87718</v>
      </c>
      <c r="J373" s="167">
        <f t="shared" si="101"/>
        <v>-1865</v>
      </c>
      <c r="K373" s="143">
        <f t="shared" si="101"/>
        <v>85853</v>
      </c>
      <c r="L373" s="143">
        <f t="shared" si="101"/>
        <v>88281</v>
      </c>
      <c r="M373" s="143">
        <f t="shared" si="101"/>
        <v>-1880</v>
      </c>
      <c r="N373" s="143">
        <f t="shared" si="101"/>
        <v>86401</v>
      </c>
    </row>
    <row r="374" spans="1:14" s="1" customFormat="1" ht="43.5" customHeight="1" x14ac:dyDescent="0.25">
      <c r="A374" s="27" t="s">
        <v>237</v>
      </c>
      <c r="B374" s="48" t="s">
        <v>453</v>
      </c>
      <c r="C374" s="16"/>
      <c r="D374" s="16"/>
      <c r="E374" s="16"/>
      <c r="F374" s="148">
        <f t="shared" ref="F374:N374" si="102">F375+F376+F377</f>
        <v>65857</v>
      </c>
      <c r="G374" s="148">
        <f t="shared" si="102"/>
        <v>0</v>
      </c>
      <c r="H374" s="148">
        <f t="shared" si="102"/>
        <v>65857</v>
      </c>
      <c r="I374" s="148">
        <f t="shared" si="102"/>
        <v>67770</v>
      </c>
      <c r="J374" s="172">
        <f t="shared" si="102"/>
        <v>-1787</v>
      </c>
      <c r="K374" s="148">
        <f t="shared" si="102"/>
        <v>65983</v>
      </c>
      <c r="L374" s="148">
        <f t="shared" si="102"/>
        <v>68293</v>
      </c>
      <c r="M374" s="148">
        <f t="shared" si="102"/>
        <v>-1802</v>
      </c>
      <c r="N374" s="148">
        <f t="shared" si="102"/>
        <v>66491</v>
      </c>
    </row>
    <row r="375" spans="1:14" s="1" customFormat="1" ht="84.75" customHeight="1" x14ac:dyDescent="0.25">
      <c r="A375" s="27" t="s">
        <v>241</v>
      </c>
      <c r="B375" s="48" t="s">
        <v>454</v>
      </c>
      <c r="C375" s="15" t="s">
        <v>36</v>
      </c>
      <c r="D375" s="15" t="s">
        <v>21</v>
      </c>
      <c r="E375" s="15" t="s">
        <v>93</v>
      </c>
      <c r="F375" s="123">
        <v>58845</v>
      </c>
      <c r="G375" s="123"/>
      <c r="H375" s="123">
        <f>F375+G375</f>
        <v>58845</v>
      </c>
      <c r="I375" s="123">
        <v>60758</v>
      </c>
      <c r="J375" s="164">
        <v>-1787</v>
      </c>
      <c r="K375" s="123">
        <f>I375+J375</f>
        <v>58971</v>
      </c>
      <c r="L375" s="123">
        <v>61281</v>
      </c>
      <c r="M375" s="123">
        <v>-1802</v>
      </c>
      <c r="N375" s="123">
        <f>L375+M375</f>
        <v>59479</v>
      </c>
    </row>
    <row r="376" spans="1:14" s="1" customFormat="1" ht="47.25" x14ac:dyDescent="0.25">
      <c r="A376" s="27" t="s">
        <v>243</v>
      </c>
      <c r="B376" s="48" t="s">
        <v>454</v>
      </c>
      <c r="C376" s="15" t="s">
        <v>49</v>
      </c>
      <c r="D376" s="15" t="s">
        <v>21</v>
      </c>
      <c r="E376" s="15" t="s">
        <v>93</v>
      </c>
      <c r="F376" s="123">
        <v>6241</v>
      </c>
      <c r="G376" s="123"/>
      <c r="H376" s="123">
        <f>F376+G376</f>
        <v>6241</v>
      </c>
      <c r="I376" s="123">
        <v>6241</v>
      </c>
      <c r="J376" s="164"/>
      <c r="K376" s="123">
        <f>I376+J376</f>
        <v>6241</v>
      </c>
      <c r="L376" s="123">
        <v>6241</v>
      </c>
      <c r="M376" s="123"/>
      <c r="N376" s="123">
        <f>L376+M376</f>
        <v>6241</v>
      </c>
    </row>
    <row r="377" spans="1:14" s="1" customFormat="1" ht="38.25" customHeight="1" x14ac:dyDescent="0.25">
      <c r="A377" s="27" t="s">
        <v>244</v>
      </c>
      <c r="B377" s="48" t="s">
        <v>454</v>
      </c>
      <c r="C377" s="15" t="s">
        <v>40</v>
      </c>
      <c r="D377" s="15" t="s">
        <v>21</v>
      </c>
      <c r="E377" s="15" t="s">
        <v>93</v>
      </c>
      <c r="F377" s="123">
        <v>771</v>
      </c>
      <c r="G377" s="123"/>
      <c r="H377" s="123">
        <f>F377+G377</f>
        <v>771</v>
      </c>
      <c r="I377" s="123">
        <v>771</v>
      </c>
      <c r="J377" s="164"/>
      <c r="K377" s="123">
        <f>I377+J377</f>
        <v>771</v>
      </c>
      <c r="L377" s="123">
        <v>771</v>
      </c>
      <c r="M377" s="123"/>
      <c r="N377" s="123">
        <f>L377+M377</f>
        <v>771</v>
      </c>
    </row>
    <row r="378" spans="1:14" s="1" customFormat="1" ht="23.25" customHeight="1" x14ac:dyDescent="0.25">
      <c r="A378" s="27" t="s">
        <v>455</v>
      </c>
      <c r="B378" s="48" t="s">
        <v>456</v>
      </c>
      <c r="C378" s="14"/>
      <c r="D378" s="14"/>
      <c r="E378" s="14"/>
      <c r="F378" s="123">
        <f t="shared" ref="F378:N378" si="103">F379+F380</f>
        <v>200</v>
      </c>
      <c r="G378" s="123">
        <f t="shared" si="103"/>
        <v>0</v>
      </c>
      <c r="H378" s="123">
        <f t="shared" si="103"/>
        <v>200</v>
      </c>
      <c r="I378" s="123">
        <f t="shared" si="103"/>
        <v>200</v>
      </c>
      <c r="J378" s="164">
        <f t="shared" si="103"/>
        <v>0</v>
      </c>
      <c r="K378" s="123">
        <f t="shared" si="103"/>
        <v>200</v>
      </c>
      <c r="L378" s="123">
        <f t="shared" si="103"/>
        <v>200</v>
      </c>
      <c r="M378" s="123">
        <f t="shared" si="103"/>
        <v>0</v>
      </c>
      <c r="N378" s="123">
        <f t="shared" si="103"/>
        <v>200</v>
      </c>
    </row>
    <row r="379" spans="1:14" s="1" customFormat="1" ht="27" customHeight="1" x14ac:dyDescent="0.25">
      <c r="A379" s="27" t="s">
        <v>457</v>
      </c>
      <c r="B379" s="48" t="s">
        <v>458</v>
      </c>
      <c r="C379" s="14">
        <v>800</v>
      </c>
      <c r="D379" s="15" t="s">
        <v>14</v>
      </c>
      <c r="E379" s="15" t="s">
        <v>14</v>
      </c>
      <c r="F379" s="123">
        <v>200</v>
      </c>
      <c r="G379" s="123"/>
      <c r="H379" s="123">
        <f>F379+G379</f>
        <v>200</v>
      </c>
      <c r="I379" s="123">
        <v>200</v>
      </c>
      <c r="J379" s="164"/>
      <c r="K379" s="123">
        <f>I379+J379</f>
        <v>200</v>
      </c>
      <c r="L379" s="123">
        <v>200</v>
      </c>
      <c r="M379" s="123"/>
      <c r="N379" s="123">
        <f>L379+M379</f>
        <v>200</v>
      </c>
    </row>
    <row r="380" spans="1:14" s="1" customFormat="1" ht="33" hidden="1" customHeight="1" x14ac:dyDescent="0.25">
      <c r="A380" s="23" t="s">
        <v>459</v>
      </c>
      <c r="B380" s="48" t="s">
        <v>460</v>
      </c>
      <c r="C380" s="15" t="s">
        <v>70</v>
      </c>
      <c r="D380" s="15" t="s">
        <v>14</v>
      </c>
      <c r="E380" s="15" t="s">
        <v>14</v>
      </c>
      <c r="F380" s="123"/>
      <c r="G380" s="123"/>
      <c r="H380" s="123">
        <f>F380+G380</f>
        <v>0</v>
      </c>
      <c r="I380" s="123"/>
      <c r="J380" s="164"/>
      <c r="K380" s="123">
        <f>I380+J380</f>
        <v>0</v>
      </c>
      <c r="L380" s="123"/>
      <c r="M380" s="123"/>
      <c r="N380" s="123">
        <f>L380+M380</f>
        <v>0</v>
      </c>
    </row>
    <row r="381" spans="1:14" s="1" customFormat="1" ht="19.5" customHeight="1" x14ac:dyDescent="0.25">
      <c r="A381" s="27" t="s">
        <v>461</v>
      </c>
      <c r="B381" s="48" t="s">
        <v>462</v>
      </c>
      <c r="C381" s="14" t="s">
        <v>377</v>
      </c>
      <c r="D381" s="14"/>
      <c r="E381" s="14"/>
      <c r="F381" s="123">
        <f t="shared" ref="F381:N381" si="104">F382+F383+F384</f>
        <v>16079</v>
      </c>
      <c r="G381" s="123">
        <f t="shared" si="104"/>
        <v>0</v>
      </c>
      <c r="H381" s="123">
        <f t="shared" si="104"/>
        <v>16079</v>
      </c>
      <c r="I381" s="123">
        <f t="shared" si="104"/>
        <v>16079</v>
      </c>
      <c r="J381" s="164">
        <f t="shared" si="104"/>
        <v>0</v>
      </c>
      <c r="K381" s="123">
        <f t="shared" si="104"/>
        <v>16079</v>
      </c>
      <c r="L381" s="123">
        <f t="shared" si="104"/>
        <v>16079</v>
      </c>
      <c r="M381" s="123">
        <f t="shared" si="104"/>
        <v>0</v>
      </c>
      <c r="N381" s="123">
        <f t="shared" si="104"/>
        <v>16079</v>
      </c>
    </row>
    <row r="382" spans="1:14" s="1" customFormat="1" ht="63" hidden="1" x14ac:dyDescent="0.25">
      <c r="A382" s="27" t="s">
        <v>463</v>
      </c>
      <c r="B382" s="48" t="s">
        <v>464</v>
      </c>
      <c r="C382" s="14">
        <v>100</v>
      </c>
      <c r="D382" s="15" t="s">
        <v>14</v>
      </c>
      <c r="E382" s="15" t="s">
        <v>14</v>
      </c>
      <c r="F382" s="123"/>
      <c r="G382" s="123"/>
      <c r="H382" s="123"/>
      <c r="I382" s="123"/>
      <c r="J382" s="164"/>
      <c r="K382" s="123"/>
      <c r="L382" s="123"/>
      <c r="M382" s="123"/>
      <c r="N382" s="123"/>
    </row>
    <row r="383" spans="1:14" s="1" customFormat="1" ht="35.25" customHeight="1" x14ac:dyDescent="0.25">
      <c r="A383" s="27" t="s">
        <v>174</v>
      </c>
      <c r="B383" s="48" t="s">
        <v>464</v>
      </c>
      <c r="C383" s="14">
        <v>200</v>
      </c>
      <c r="D383" s="15" t="s">
        <v>14</v>
      </c>
      <c r="E383" s="15" t="s">
        <v>14</v>
      </c>
      <c r="F383" s="123">
        <v>15979</v>
      </c>
      <c r="G383" s="123"/>
      <c r="H383" s="123">
        <f>F383+G383</f>
        <v>15979</v>
      </c>
      <c r="I383" s="123">
        <v>15979</v>
      </c>
      <c r="J383" s="164"/>
      <c r="K383" s="123">
        <f>I383+J383</f>
        <v>15979</v>
      </c>
      <c r="L383" s="123">
        <v>15979</v>
      </c>
      <c r="M383" s="123"/>
      <c r="N383" s="123">
        <f>L383+M383</f>
        <v>15979</v>
      </c>
    </row>
    <row r="384" spans="1:14" s="1" customFormat="1" ht="22.5" customHeight="1" x14ac:dyDescent="0.25">
      <c r="A384" s="27" t="s">
        <v>465</v>
      </c>
      <c r="B384" s="48" t="s">
        <v>464</v>
      </c>
      <c r="C384" s="14">
        <v>800</v>
      </c>
      <c r="D384" s="15" t="s">
        <v>14</v>
      </c>
      <c r="E384" s="15" t="s">
        <v>14</v>
      </c>
      <c r="F384" s="123">
        <v>100</v>
      </c>
      <c r="G384" s="123"/>
      <c r="H384" s="123">
        <f>F384+G384</f>
        <v>100</v>
      </c>
      <c r="I384" s="123">
        <v>100</v>
      </c>
      <c r="J384" s="164"/>
      <c r="K384" s="123">
        <f>I384+J384</f>
        <v>100</v>
      </c>
      <c r="L384" s="123">
        <v>100</v>
      </c>
      <c r="M384" s="123"/>
      <c r="N384" s="123">
        <f>L384+M384</f>
        <v>100</v>
      </c>
    </row>
    <row r="385" spans="1:14" s="1" customFormat="1" ht="42" customHeight="1" x14ac:dyDescent="0.25">
      <c r="A385" s="27" t="s">
        <v>466</v>
      </c>
      <c r="B385" s="48" t="s">
        <v>467</v>
      </c>
      <c r="C385" s="14"/>
      <c r="D385" s="14"/>
      <c r="E385" s="14"/>
      <c r="F385" s="123">
        <f t="shared" ref="F385:N385" si="105">F386</f>
        <v>2525</v>
      </c>
      <c r="G385" s="123">
        <f t="shared" si="105"/>
        <v>0</v>
      </c>
      <c r="H385" s="123">
        <f t="shared" si="105"/>
        <v>2525</v>
      </c>
      <c r="I385" s="123">
        <f t="shared" si="105"/>
        <v>2603</v>
      </c>
      <c r="J385" s="164">
        <f t="shared" si="105"/>
        <v>-78</v>
      </c>
      <c r="K385" s="123">
        <f t="shared" si="105"/>
        <v>2525</v>
      </c>
      <c r="L385" s="123">
        <f t="shared" si="105"/>
        <v>2603</v>
      </c>
      <c r="M385" s="123">
        <f t="shared" si="105"/>
        <v>-78</v>
      </c>
      <c r="N385" s="123">
        <f t="shared" si="105"/>
        <v>2525</v>
      </c>
    </row>
    <row r="386" spans="1:14" s="1" customFormat="1" ht="84.75" customHeight="1" x14ac:dyDescent="0.25">
      <c r="A386" s="27" t="s">
        <v>269</v>
      </c>
      <c r="B386" s="48" t="s">
        <v>468</v>
      </c>
      <c r="C386" s="15" t="s">
        <v>36</v>
      </c>
      <c r="D386" s="15" t="s">
        <v>21</v>
      </c>
      <c r="E386" s="15" t="s">
        <v>93</v>
      </c>
      <c r="F386" s="123">
        <v>2525</v>
      </c>
      <c r="G386" s="123"/>
      <c r="H386" s="123">
        <f>F386+G386</f>
        <v>2525</v>
      </c>
      <c r="I386" s="123">
        <v>2603</v>
      </c>
      <c r="J386" s="164">
        <v>-78</v>
      </c>
      <c r="K386" s="123">
        <f>I386+J386</f>
        <v>2525</v>
      </c>
      <c r="L386" s="123">
        <v>2603</v>
      </c>
      <c r="M386" s="123">
        <v>-78</v>
      </c>
      <c r="N386" s="123">
        <f>L386+M386</f>
        <v>2525</v>
      </c>
    </row>
    <row r="387" spans="1:14" s="1" customFormat="1" ht="93" customHeight="1" x14ac:dyDescent="0.25">
      <c r="A387" s="27" t="s">
        <v>469</v>
      </c>
      <c r="B387" s="48" t="s">
        <v>470</v>
      </c>
      <c r="C387" s="14"/>
      <c r="D387" s="14"/>
      <c r="E387" s="14"/>
      <c r="F387" s="123">
        <f t="shared" ref="F387:N387" si="106">F388+F389+F390</f>
        <v>1020</v>
      </c>
      <c r="G387" s="123">
        <f t="shared" si="106"/>
        <v>0</v>
      </c>
      <c r="H387" s="123">
        <f t="shared" si="106"/>
        <v>1020</v>
      </c>
      <c r="I387" s="123">
        <f t="shared" si="106"/>
        <v>1066</v>
      </c>
      <c r="J387" s="164">
        <f t="shared" si="106"/>
        <v>0</v>
      </c>
      <c r="K387" s="123">
        <f t="shared" si="106"/>
        <v>1066</v>
      </c>
      <c r="L387" s="123">
        <f t="shared" si="106"/>
        <v>1106</v>
      </c>
      <c r="M387" s="123">
        <f t="shared" si="106"/>
        <v>0</v>
      </c>
      <c r="N387" s="123">
        <f t="shared" si="106"/>
        <v>1106</v>
      </c>
    </row>
    <row r="388" spans="1:14" s="1" customFormat="1" ht="126" x14ac:dyDescent="0.25">
      <c r="A388" s="27" t="s">
        <v>471</v>
      </c>
      <c r="B388" s="48" t="s">
        <v>472</v>
      </c>
      <c r="C388" s="15" t="s">
        <v>36</v>
      </c>
      <c r="D388" s="15" t="s">
        <v>14</v>
      </c>
      <c r="E388" s="15" t="s">
        <v>14</v>
      </c>
      <c r="F388" s="123">
        <v>1020</v>
      </c>
      <c r="G388" s="123">
        <v>-175</v>
      </c>
      <c r="H388" s="123">
        <f>F388+G388</f>
        <v>845</v>
      </c>
      <c r="I388" s="123">
        <v>1066</v>
      </c>
      <c r="J388" s="164">
        <v>-221</v>
      </c>
      <c r="K388" s="123">
        <f>I388+J388</f>
        <v>845</v>
      </c>
      <c r="L388" s="123">
        <v>1106</v>
      </c>
      <c r="M388" s="123">
        <v>-261</v>
      </c>
      <c r="N388" s="123">
        <f>L388+M388</f>
        <v>845</v>
      </c>
    </row>
    <row r="389" spans="1:14" s="1" customFormat="1" ht="94.5" x14ac:dyDescent="0.25">
      <c r="A389" s="27" t="s">
        <v>473</v>
      </c>
      <c r="B389" s="48" t="s">
        <v>472</v>
      </c>
      <c r="C389" s="15" t="s">
        <v>49</v>
      </c>
      <c r="D389" s="15" t="s">
        <v>14</v>
      </c>
      <c r="E389" s="15" t="s">
        <v>14</v>
      </c>
      <c r="F389" s="123"/>
      <c r="G389" s="123">
        <v>171</v>
      </c>
      <c r="H389" s="123">
        <f>F389+G389</f>
        <v>171</v>
      </c>
      <c r="I389" s="123"/>
      <c r="J389" s="164">
        <v>217</v>
      </c>
      <c r="K389" s="123">
        <f>I389+J389</f>
        <v>217</v>
      </c>
      <c r="L389" s="123"/>
      <c r="M389" s="123">
        <v>257</v>
      </c>
      <c r="N389" s="123">
        <f>L389+M389</f>
        <v>257</v>
      </c>
    </row>
    <row r="390" spans="1:14" s="1" customFormat="1" ht="78.75" x14ac:dyDescent="0.25">
      <c r="A390" s="27" t="s">
        <v>474</v>
      </c>
      <c r="B390" s="48" t="s">
        <v>472</v>
      </c>
      <c r="C390" s="15" t="s">
        <v>40</v>
      </c>
      <c r="D390" s="15" t="s">
        <v>14</v>
      </c>
      <c r="E390" s="15" t="s">
        <v>14</v>
      </c>
      <c r="F390" s="123"/>
      <c r="G390" s="123">
        <v>4</v>
      </c>
      <c r="H390" s="123">
        <f>F390+G390</f>
        <v>4</v>
      </c>
      <c r="I390" s="123"/>
      <c r="J390" s="164">
        <v>4</v>
      </c>
      <c r="K390" s="123">
        <f>I390+J390</f>
        <v>4</v>
      </c>
      <c r="L390" s="123"/>
      <c r="M390" s="123">
        <v>4</v>
      </c>
      <c r="N390" s="123">
        <f>L390+M390</f>
        <v>4</v>
      </c>
    </row>
    <row r="391" spans="1:14" s="1" customFormat="1" ht="63" hidden="1" x14ac:dyDescent="0.25">
      <c r="A391" s="29" t="s">
        <v>475</v>
      </c>
      <c r="B391" s="31" t="s">
        <v>476</v>
      </c>
      <c r="C391" s="16"/>
      <c r="D391" s="16"/>
      <c r="E391" s="16"/>
      <c r="F391" s="143">
        <v>0</v>
      </c>
      <c r="G391" s="143">
        <v>0</v>
      </c>
      <c r="H391" s="143">
        <v>0</v>
      </c>
      <c r="I391" s="143">
        <v>0</v>
      </c>
      <c r="J391" s="167">
        <v>0</v>
      </c>
      <c r="K391" s="143">
        <v>0</v>
      </c>
      <c r="L391" s="143">
        <v>0</v>
      </c>
      <c r="M391" s="143">
        <v>0</v>
      </c>
      <c r="N391" s="143">
        <v>0</v>
      </c>
    </row>
    <row r="392" spans="1:14" s="1" customFormat="1" ht="47.25" x14ac:dyDescent="0.25">
      <c r="A392" s="29" t="s">
        <v>477</v>
      </c>
      <c r="B392" s="31" t="s">
        <v>478</v>
      </c>
      <c r="C392" s="16"/>
      <c r="D392" s="16"/>
      <c r="E392" s="16"/>
      <c r="F392" s="143">
        <f t="shared" ref="F392:N392" si="107">F393+F398+F400</f>
        <v>81640</v>
      </c>
      <c r="G392" s="143">
        <f t="shared" si="107"/>
        <v>0</v>
      </c>
      <c r="H392" s="143">
        <f t="shared" si="107"/>
        <v>81640</v>
      </c>
      <c r="I392" s="143">
        <f t="shared" si="107"/>
        <v>83951</v>
      </c>
      <c r="J392" s="167">
        <f t="shared" si="107"/>
        <v>0</v>
      </c>
      <c r="K392" s="143">
        <f t="shared" si="107"/>
        <v>83951</v>
      </c>
      <c r="L392" s="143">
        <f t="shared" si="107"/>
        <v>66764</v>
      </c>
      <c r="M392" s="143">
        <f t="shared" si="107"/>
        <v>0</v>
      </c>
      <c r="N392" s="143">
        <f t="shared" si="107"/>
        <v>66764</v>
      </c>
    </row>
    <row r="393" spans="1:14" s="1" customFormat="1" ht="83.25" customHeight="1" x14ac:dyDescent="0.25">
      <c r="A393" s="24" t="s">
        <v>479</v>
      </c>
      <c r="B393" s="48" t="s">
        <v>480</v>
      </c>
      <c r="C393" s="16"/>
      <c r="D393" s="16"/>
      <c r="E393" s="16"/>
      <c r="F393" s="148">
        <f>F394+F395+F396+F397</f>
        <v>81534</v>
      </c>
      <c r="G393" s="148">
        <f>G394+G395+G396+G397</f>
        <v>0</v>
      </c>
      <c r="H393" s="123">
        <f>F393+G393</f>
        <v>81534</v>
      </c>
      <c r="I393" s="148">
        <f>I394+I395+I396+I397</f>
        <v>83845</v>
      </c>
      <c r="J393" s="172">
        <f>J394+J395+J396+J397</f>
        <v>0</v>
      </c>
      <c r="K393" s="123">
        <f>I393+J393</f>
        <v>83845</v>
      </c>
      <c r="L393" s="148">
        <f>L394+L395+L396+L397</f>
        <v>66658</v>
      </c>
      <c r="M393" s="148">
        <f>M394+M395+M396+M397</f>
        <v>0</v>
      </c>
      <c r="N393" s="123">
        <f>L393+M393</f>
        <v>66658</v>
      </c>
    </row>
    <row r="394" spans="1:14" s="1" customFormat="1" ht="132.75" customHeight="1" x14ac:dyDescent="0.25">
      <c r="A394" s="24" t="s">
        <v>481</v>
      </c>
      <c r="B394" s="48" t="s">
        <v>482</v>
      </c>
      <c r="C394" s="15" t="s">
        <v>36</v>
      </c>
      <c r="D394" s="15" t="s">
        <v>21</v>
      </c>
      <c r="E394" s="15" t="s">
        <v>483</v>
      </c>
      <c r="F394" s="123">
        <v>13277</v>
      </c>
      <c r="G394" s="123">
        <v>3930</v>
      </c>
      <c r="H394" s="123">
        <f>F394+G394</f>
        <v>17207</v>
      </c>
      <c r="I394" s="123">
        <v>13818</v>
      </c>
      <c r="J394" s="164">
        <v>3414</v>
      </c>
      <c r="K394" s="123">
        <f>I394+J394</f>
        <v>17232</v>
      </c>
      <c r="L394" s="123">
        <v>14366</v>
      </c>
      <c r="M394" s="123">
        <v>2967</v>
      </c>
      <c r="N394" s="123">
        <f>L394+M394</f>
        <v>17333</v>
      </c>
    </row>
    <row r="395" spans="1:14" s="1" customFormat="1" ht="97.5" customHeight="1" x14ac:dyDescent="0.25">
      <c r="A395" s="24" t="s">
        <v>484</v>
      </c>
      <c r="B395" s="48" t="s">
        <v>482</v>
      </c>
      <c r="C395" s="15" t="s">
        <v>49</v>
      </c>
      <c r="D395" s="15" t="s">
        <v>21</v>
      </c>
      <c r="E395" s="15" t="s">
        <v>483</v>
      </c>
      <c r="F395" s="123">
        <v>2729</v>
      </c>
      <c r="G395" s="123">
        <v>1</v>
      </c>
      <c r="H395" s="123">
        <f>F395+G395</f>
        <v>2730</v>
      </c>
      <c r="I395" s="123">
        <v>4031</v>
      </c>
      <c r="J395" s="164">
        <v>515</v>
      </c>
      <c r="K395" s="123">
        <f>I395+J395</f>
        <v>4546</v>
      </c>
      <c r="L395" s="123">
        <v>2983</v>
      </c>
      <c r="M395" s="123">
        <v>-2967</v>
      </c>
      <c r="N395" s="123">
        <f>L395+M395</f>
        <v>16</v>
      </c>
    </row>
    <row r="396" spans="1:14" s="1" customFormat="1" ht="87" customHeight="1" x14ac:dyDescent="0.25">
      <c r="A396" s="24" t="s">
        <v>485</v>
      </c>
      <c r="B396" s="48" t="s">
        <v>482</v>
      </c>
      <c r="C396" s="15" t="s">
        <v>70</v>
      </c>
      <c r="D396" s="15" t="s">
        <v>21</v>
      </c>
      <c r="E396" s="15" t="s">
        <v>483</v>
      </c>
      <c r="F396" s="123">
        <v>65507</v>
      </c>
      <c r="G396" s="123">
        <v>-3931</v>
      </c>
      <c r="H396" s="123">
        <f>F396+G396</f>
        <v>61576</v>
      </c>
      <c r="I396" s="123">
        <v>65975</v>
      </c>
      <c r="J396" s="164">
        <v>-3929</v>
      </c>
      <c r="K396" s="123">
        <f>I396+J396</f>
        <v>62046</v>
      </c>
      <c r="L396" s="123">
        <v>49288</v>
      </c>
      <c r="M396" s="123"/>
      <c r="N396" s="123">
        <f>L396+M396</f>
        <v>49288</v>
      </c>
    </row>
    <row r="397" spans="1:14" s="1" customFormat="1" ht="85.5" customHeight="1" x14ac:dyDescent="0.25">
      <c r="A397" s="24" t="s">
        <v>486</v>
      </c>
      <c r="B397" s="48" t="s">
        <v>482</v>
      </c>
      <c r="C397" s="15" t="s">
        <v>40</v>
      </c>
      <c r="D397" s="15" t="s">
        <v>21</v>
      </c>
      <c r="E397" s="15" t="s">
        <v>483</v>
      </c>
      <c r="F397" s="148">
        <v>21</v>
      </c>
      <c r="G397" s="148"/>
      <c r="H397" s="123">
        <f>F397+G397</f>
        <v>21</v>
      </c>
      <c r="I397" s="148">
        <v>21</v>
      </c>
      <c r="J397" s="172"/>
      <c r="K397" s="123">
        <f>I397+J397</f>
        <v>21</v>
      </c>
      <c r="L397" s="148">
        <v>21</v>
      </c>
      <c r="M397" s="148"/>
      <c r="N397" s="123">
        <f>L397+M397</f>
        <v>21</v>
      </c>
    </row>
    <row r="398" spans="1:14" s="1" customFormat="1" ht="42.75" customHeight="1" x14ac:dyDescent="0.25">
      <c r="A398" s="24" t="s">
        <v>237</v>
      </c>
      <c r="B398" s="48" t="s">
        <v>487</v>
      </c>
      <c r="C398" s="14"/>
      <c r="D398" s="14"/>
      <c r="E398" s="14"/>
      <c r="F398" s="148">
        <f t="shared" ref="F398:N398" si="108">F399</f>
        <v>51</v>
      </c>
      <c r="G398" s="148">
        <f t="shared" si="108"/>
        <v>0</v>
      </c>
      <c r="H398" s="148">
        <f t="shared" si="108"/>
        <v>51</v>
      </c>
      <c r="I398" s="148">
        <f t="shared" si="108"/>
        <v>51</v>
      </c>
      <c r="J398" s="172">
        <f t="shared" si="108"/>
        <v>0</v>
      </c>
      <c r="K398" s="148">
        <f t="shared" si="108"/>
        <v>51</v>
      </c>
      <c r="L398" s="148">
        <f t="shared" si="108"/>
        <v>51</v>
      </c>
      <c r="M398" s="148">
        <f t="shared" si="108"/>
        <v>0</v>
      </c>
      <c r="N398" s="148">
        <f t="shared" si="108"/>
        <v>51</v>
      </c>
    </row>
    <row r="399" spans="1:14" s="1" customFormat="1" ht="78.75" x14ac:dyDescent="0.25">
      <c r="A399" s="24" t="s">
        <v>241</v>
      </c>
      <c r="B399" s="48" t="s">
        <v>488</v>
      </c>
      <c r="C399" s="15" t="s">
        <v>36</v>
      </c>
      <c r="D399" s="15" t="s">
        <v>21</v>
      </c>
      <c r="E399" s="15" t="s">
        <v>483</v>
      </c>
      <c r="F399" s="123">
        <v>51</v>
      </c>
      <c r="G399" s="123"/>
      <c r="H399" s="123">
        <f>F399+G399</f>
        <v>51</v>
      </c>
      <c r="I399" s="123">
        <v>51</v>
      </c>
      <c r="J399" s="164"/>
      <c r="K399" s="123">
        <f>I399+J399</f>
        <v>51</v>
      </c>
      <c r="L399" s="123">
        <v>51</v>
      </c>
      <c r="M399" s="123"/>
      <c r="N399" s="123">
        <f>L399+M399</f>
        <v>51</v>
      </c>
    </row>
    <row r="400" spans="1:14" s="1" customFormat="1" ht="22.5" customHeight="1" x14ac:dyDescent="0.25">
      <c r="A400" s="24" t="s">
        <v>461</v>
      </c>
      <c r="B400" s="48" t="s">
        <v>489</v>
      </c>
      <c r="C400" s="16"/>
      <c r="D400" s="16"/>
      <c r="E400" s="16"/>
      <c r="F400" s="148">
        <f t="shared" ref="F400:N400" si="109">F401</f>
        <v>55</v>
      </c>
      <c r="G400" s="148">
        <f t="shared" si="109"/>
        <v>0</v>
      </c>
      <c r="H400" s="148">
        <f t="shared" si="109"/>
        <v>55</v>
      </c>
      <c r="I400" s="148">
        <f t="shared" si="109"/>
        <v>55</v>
      </c>
      <c r="J400" s="172">
        <f t="shared" si="109"/>
        <v>0</v>
      </c>
      <c r="K400" s="148">
        <f t="shared" si="109"/>
        <v>55</v>
      </c>
      <c r="L400" s="148">
        <f t="shared" si="109"/>
        <v>55</v>
      </c>
      <c r="M400" s="148">
        <f t="shared" si="109"/>
        <v>0</v>
      </c>
      <c r="N400" s="148">
        <f t="shared" si="109"/>
        <v>55</v>
      </c>
    </row>
    <row r="401" spans="1:14" s="1" customFormat="1" ht="39.75" customHeight="1" x14ac:dyDescent="0.25">
      <c r="A401" s="24" t="s">
        <v>174</v>
      </c>
      <c r="B401" s="48" t="s">
        <v>490</v>
      </c>
      <c r="C401" s="15" t="s">
        <v>49</v>
      </c>
      <c r="D401" s="15" t="s">
        <v>21</v>
      </c>
      <c r="E401" s="15" t="s">
        <v>483</v>
      </c>
      <c r="F401" s="123">
        <v>55</v>
      </c>
      <c r="G401" s="123"/>
      <c r="H401" s="123">
        <f>F401+G401</f>
        <v>55</v>
      </c>
      <c r="I401" s="123">
        <v>55</v>
      </c>
      <c r="J401" s="164"/>
      <c r="K401" s="123">
        <f>I401+J401</f>
        <v>55</v>
      </c>
      <c r="L401" s="123">
        <v>55</v>
      </c>
      <c r="M401" s="123"/>
      <c r="N401" s="123">
        <f>L401+M401</f>
        <v>55</v>
      </c>
    </row>
    <row r="402" spans="1:14" s="1" customFormat="1" ht="44.25" customHeight="1" x14ac:dyDescent="0.25">
      <c r="A402" s="25" t="s">
        <v>491</v>
      </c>
      <c r="B402" s="41">
        <v>4</v>
      </c>
      <c r="C402" s="9"/>
      <c r="D402" s="9"/>
      <c r="E402" s="8"/>
      <c r="F402" s="140">
        <f t="shared" ref="F402:N402" si="110">F403+F480+F521+F565+F457+F515</f>
        <v>9668267</v>
      </c>
      <c r="G402" s="140">
        <f t="shared" si="110"/>
        <v>299470</v>
      </c>
      <c r="H402" s="140">
        <f t="shared" si="110"/>
        <v>9967737</v>
      </c>
      <c r="I402" s="140">
        <f t="shared" si="110"/>
        <v>10271031</v>
      </c>
      <c r="J402" s="163">
        <f t="shared" si="110"/>
        <v>-217889</v>
      </c>
      <c r="K402" s="140">
        <f t="shared" si="110"/>
        <v>10053142</v>
      </c>
      <c r="L402" s="140">
        <f t="shared" si="110"/>
        <v>10586723</v>
      </c>
      <c r="M402" s="140">
        <f t="shared" si="110"/>
        <v>-238697</v>
      </c>
      <c r="N402" s="140">
        <f t="shared" si="110"/>
        <v>10348026</v>
      </c>
    </row>
    <row r="403" spans="1:14" s="1" customFormat="1" ht="40.5" customHeight="1" x14ac:dyDescent="0.25">
      <c r="A403" s="25" t="s">
        <v>492</v>
      </c>
      <c r="B403" s="53" t="s">
        <v>493</v>
      </c>
      <c r="C403" s="2"/>
      <c r="D403" s="5"/>
      <c r="E403" s="5"/>
      <c r="F403" s="140">
        <f t="shared" ref="F403:N403" si="111">F404+F416+F449+F455</f>
        <v>4884041</v>
      </c>
      <c r="G403" s="140">
        <f t="shared" si="111"/>
        <v>16246</v>
      </c>
      <c r="H403" s="140">
        <f t="shared" si="111"/>
        <v>4900287</v>
      </c>
      <c r="I403" s="140">
        <f t="shared" si="111"/>
        <v>5087898</v>
      </c>
      <c r="J403" s="163">
        <f t="shared" si="111"/>
        <v>0</v>
      </c>
      <c r="K403" s="140">
        <f t="shared" si="111"/>
        <v>5087898</v>
      </c>
      <c r="L403" s="140">
        <f t="shared" si="111"/>
        <v>5200161</v>
      </c>
      <c r="M403" s="140">
        <f t="shared" si="111"/>
        <v>0</v>
      </c>
      <c r="N403" s="140">
        <f t="shared" si="111"/>
        <v>5200161</v>
      </c>
    </row>
    <row r="404" spans="1:14" s="1" customFormat="1" ht="40.5" customHeight="1" x14ac:dyDescent="0.25">
      <c r="A404" s="23" t="s">
        <v>494</v>
      </c>
      <c r="B404" s="35" t="s">
        <v>495</v>
      </c>
      <c r="C404" s="3"/>
      <c r="D404" s="12"/>
      <c r="E404" s="12"/>
      <c r="F404" s="125">
        <f t="shared" ref="F404:N404" si="112">F406+F409+F410+F411+F412+F408+F405+F413+F407+F414+F415</f>
        <v>2849169</v>
      </c>
      <c r="G404" s="125">
        <f t="shared" si="112"/>
        <v>16514</v>
      </c>
      <c r="H404" s="125">
        <f t="shared" si="112"/>
        <v>2865683</v>
      </c>
      <c r="I404" s="125">
        <f t="shared" si="112"/>
        <v>2927455</v>
      </c>
      <c r="J404" s="173">
        <f t="shared" si="112"/>
        <v>0</v>
      </c>
      <c r="K404" s="125">
        <f t="shared" si="112"/>
        <v>2927455</v>
      </c>
      <c r="L404" s="125">
        <f t="shared" si="112"/>
        <v>2968733</v>
      </c>
      <c r="M404" s="125">
        <f t="shared" si="112"/>
        <v>0</v>
      </c>
      <c r="N404" s="125">
        <f t="shared" si="112"/>
        <v>2968733</v>
      </c>
    </row>
    <row r="405" spans="1:14" s="1" customFormat="1" ht="54" hidden="1" customHeight="1" x14ac:dyDescent="0.25">
      <c r="A405" s="185" t="s">
        <v>496</v>
      </c>
      <c r="B405" s="35" t="s">
        <v>497</v>
      </c>
      <c r="C405" s="3">
        <v>300</v>
      </c>
      <c r="D405" s="13" t="s">
        <v>37</v>
      </c>
      <c r="E405" s="13" t="s">
        <v>30</v>
      </c>
      <c r="F405" s="123"/>
      <c r="G405" s="123"/>
      <c r="H405" s="123"/>
      <c r="I405" s="123"/>
      <c r="J405" s="164"/>
      <c r="K405" s="123"/>
      <c r="L405" s="123"/>
      <c r="M405" s="123"/>
      <c r="N405" s="123"/>
    </row>
    <row r="406" spans="1:14" s="1" customFormat="1" ht="33" customHeight="1" x14ac:dyDescent="0.25">
      <c r="A406" s="23" t="s">
        <v>498</v>
      </c>
      <c r="B406" s="35" t="s">
        <v>499</v>
      </c>
      <c r="C406" s="10">
        <v>500</v>
      </c>
      <c r="D406" s="13" t="s">
        <v>37</v>
      </c>
      <c r="E406" s="13" t="s">
        <v>30</v>
      </c>
      <c r="F406" s="123">
        <v>1898252</v>
      </c>
      <c r="G406" s="123"/>
      <c r="H406" s="123">
        <f t="shared" ref="H406:H415" si="113">F406+G406</f>
        <v>1898252</v>
      </c>
      <c r="I406" s="123">
        <v>1936571</v>
      </c>
      <c r="J406" s="164"/>
      <c r="K406" s="123">
        <f t="shared" ref="K406:K415" si="114">I406+J406</f>
        <v>1936571</v>
      </c>
      <c r="L406" s="123">
        <v>1936462</v>
      </c>
      <c r="M406" s="123"/>
      <c r="N406" s="123">
        <f t="shared" ref="N406:N415" si="115">L406+M406</f>
        <v>1936462</v>
      </c>
    </row>
    <row r="407" spans="1:14" s="1" customFormat="1" ht="54" hidden="1" customHeight="1" x14ac:dyDescent="0.25">
      <c r="A407" s="23" t="s">
        <v>500</v>
      </c>
      <c r="B407" s="35" t="s">
        <v>501</v>
      </c>
      <c r="C407" s="10">
        <v>500</v>
      </c>
      <c r="D407" s="13" t="s">
        <v>37</v>
      </c>
      <c r="E407" s="13" t="s">
        <v>30</v>
      </c>
      <c r="F407" s="123"/>
      <c r="G407" s="123"/>
      <c r="H407" s="123">
        <f t="shared" si="113"/>
        <v>0</v>
      </c>
      <c r="I407" s="123"/>
      <c r="J407" s="164"/>
      <c r="K407" s="123">
        <f t="shared" si="114"/>
        <v>0</v>
      </c>
      <c r="L407" s="123"/>
      <c r="M407" s="123"/>
      <c r="N407" s="123">
        <f t="shared" si="115"/>
        <v>0</v>
      </c>
    </row>
    <row r="408" spans="1:14" s="1" customFormat="1" ht="40.5" customHeight="1" x14ac:dyDescent="0.25">
      <c r="A408" s="23" t="s">
        <v>1903</v>
      </c>
      <c r="B408" s="35" t="s">
        <v>502</v>
      </c>
      <c r="C408" s="10">
        <v>500</v>
      </c>
      <c r="D408" s="13" t="s">
        <v>37</v>
      </c>
      <c r="E408" s="13" t="s">
        <v>30</v>
      </c>
      <c r="F408" s="123">
        <v>102865</v>
      </c>
      <c r="G408" s="123"/>
      <c r="H408" s="123">
        <f t="shared" si="113"/>
        <v>102865</v>
      </c>
      <c r="I408" s="123">
        <v>108585</v>
      </c>
      <c r="J408" s="164"/>
      <c r="K408" s="123">
        <f t="shared" si="114"/>
        <v>108585</v>
      </c>
      <c r="L408" s="123">
        <v>114622</v>
      </c>
      <c r="M408" s="123"/>
      <c r="N408" s="123">
        <f t="shared" si="115"/>
        <v>114622</v>
      </c>
    </row>
    <row r="409" spans="1:14" s="1" customFormat="1" ht="44.25" customHeight="1" x14ac:dyDescent="0.25">
      <c r="A409" s="23" t="s">
        <v>503</v>
      </c>
      <c r="B409" s="35" t="s">
        <v>504</v>
      </c>
      <c r="C409" s="10">
        <v>500</v>
      </c>
      <c r="D409" s="13" t="s">
        <v>37</v>
      </c>
      <c r="E409" s="13" t="s">
        <v>30</v>
      </c>
      <c r="F409" s="123">
        <v>583428</v>
      </c>
      <c r="G409" s="123"/>
      <c r="H409" s="123">
        <f t="shared" si="113"/>
        <v>583428</v>
      </c>
      <c r="I409" s="123">
        <v>606766</v>
      </c>
      <c r="J409" s="164"/>
      <c r="K409" s="123">
        <f t="shared" si="114"/>
        <v>606766</v>
      </c>
      <c r="L409" s="123">
        <v>631037</v>
      </c>
      <c r="M409" s="123"/>
      <c r="N409" s="123">
        <f t="shared" si="115"/>
        <v>631037</v>
      </c>
    </row>
    <row r="410" spans="1:14" s="1" customFormat="1" ht="72.75" customHeight="1" x14ac:dyDescent="0.25">
      <c r="A410" s="23" t="s">
        <v>505</v>
      </c>
      <c r="B410" s="35" t="s">
        <v>506</v>
      </c>
      <c r="C410" s="10">
        <v>500</v>
      </c>
      <c r="D410" s="13" t="s">
        <v>37</v>
      </c>
      <c r="E410" s="13" t="s">
        <v>30</v>
      </c>
      <c r="F410" s="123">
        <v>24902</v>
      </c>
      <c r="G410" s="123"/>
      <c r="H410" s="123">
        <f t="shared" si="113"/>
        <v>24902</v>
      </c>
      <c r="I410" s="123">
        <v>25899</v>
      </c>
      <c r="J410" s="164"/>
      <c r="K410" s="123">
        <f t="shared" si="114"/>
        <v>25899</v>
      </c>
      <c r="L410" s="123">
        <v>26936</v>
      </c>
      <c r="M410" s="123"/>
      <c r="N410" s="123">
        <f t="shared" si="115"/>
        <v>26936</v>
      </c>
    </row>
    <row r="411" spans="1:14" s="1" customFormat="1" ht="47.25" x14ac:dyDescent="0.25">
      <c r="A411" s="23" t="s">
        <v>507</v>
      </c>
      <c r="B411" s="35" t="s">
        <v>508</v>
      </c>
      <c r="C411" s="10">
        <v>500</v>
      </c>
      <c r="D411" s="13" t="s">
        <v>37</v>
      </c>
      <c r="E411" s="13" t="s">
        <v>30</v>
      </c>
      <c r="F411" s="123">
        <v>157193</v>
      </c>
      <c r="G411" s="123"/>
      <c r="H411" s="123">
        <f t="shared" si="113"/>
        <v>157193</v>
      </c>
      <c r="I411" s="123">
        <v>163480</v>
      </c>
      <c r="J411" s="164"/>
      <c r="K411" s="123">
        <f t="shared" si="114"/>
        <v>163480</v>
      </c>
      <c r="L411" s="123">
        <v>170019</v>
      </c>
      <c r="M411" s="123"/>
      <c r="N411" s="123">
        <f t="shared" si="115"/>
        <v>170019</v>
      </c>
    </row>
    <row r="412" spans="1:14" s="1" customFormat="1" ht="53.25" customHeight="1" x14ac:dyDescent="0.25">
      <c r="A412" s="23" t="s">
        <v>509</v>
      </c>
      <c r="B412" s="35" t="s">
        <v>510</v>
      </c>
      <c r="C412" s="10">
        <v>500</v>
      </c>
      <c r="D412" s="13" t="s">
        <v>37</v>
      </c>
      <c r="E412" s="13" t="s">
        <v>30</v>
      </c>
      <c r="F412" s="123">
        <v>77052</v>
      </c>
      <c r="G412" s="123"/>
      <c r="H412" s="123">
        <f t="shared" si="113"/>
        <v>77052</v>
      </c>
      <c r="I412" s="123">
        <v>80132</v>
      </c>
      <c r="J412" s="164"/>
      <c r="K412" s="123">
        <f t="shared" si="114"/>
        <v>80132</v>
      </c>
      <c r="L412" s="123">
        <v>83334</v>
      </c>
      <c r="M412" s="123"/>
      <c r="N412" s="123">
        <f t="shared" si="115"/>
        <v>83334</v>
      </c>
    </row>
    <row r="413" spans="1:14" s="1" customFormat="1" ht="63" hidden="1" customHeight="1" x14ac:dyDescent="0.25">
      <c r="A413" s="23" t="s">
        <v>511</v>
      </c>
      <c r="B413" s="35" t="s">
        <v>512</v>
      </c>
      <c r="C413" s="10">
        <v>500</v>
      </c>
      <c r="D413" s="13" t="s">
        <v>37</v>
      </c>
      <c r="E413" s="13" t="s">
        <v>30</v>
      </c>
      <c r="F413" s="123"/>
      <c r="G413" s="123"/>
      <c r="H413" s="123">
        <f t="shared" si="113"/>
        <v>0</v>
      </c>
      <c r="I413" s="123"/>
      <c r="J413" s="164"/>
      <c r="K413" s="123">
        <f t="shared" si="114"/>
        <v>0</v>
      </c>
      <c r="L413" s="123"/>
      <c r="M413" s="123"/>
      <c r="N413" s="123">
        <f t="shared" si="115"/>
        <v>0</v>
      </c>
    </row>
    <row r="414" spans="1:14" s="1" customFormat="1" ht="69.75" hidden="1" customHeight="1" x14ac:dyDescent="0.25">
      <c r="A414" s="23" t="s">
        <v>513</v>
      </c>
      <c r="B414" s="35" t="s">
        <v>514</v>
      </c>
      <c r="C414" s="10">
        <v>500</v>
      </c>
      <c r="D414" s="13" t="s">
        <v>37</v>
      </c>
      <c r="E414" s="13" t="s">
        <v>30</v>
      </c>
      <c r="F414" s="123"/>
      <c r="G414" s="123"/>
      <c r="H414" s="123">
        <f t="shared" si="113"/>
        <v>0</v>
      </c>
      <c r="I414" s="123"/>
      <c r="J414" s="164"/>
      <c r="K414" s="123">
        <f t="shared" si="114"/>
        <v>0</v>
      </c>
      <c r="L414" s="123"/>
      <c r="M414" s="123"/>
      <c r="N414" s="123">
        <f t="shared" si="115"/>
        <v>0</v>
      </c>
    </row>
    <row r="415" spans="1:14" s="1" customFormat="1" ht="47.25" x14ac:dyDescent="0.25">
      <c r="A415" s="156" t="s">
        <v>515</v>
      </c>
      <c r="B415" s="35" t="s">
        <v>516</v>
      </c>
      <c r="C415" s="10">
        <v>500</v>
      </c>
      <c r="D415" s="13" t="s">
        <v>37</v>
      </c>
      <c r="E415" s="13" t="s">
        <v>30</v>
      </c>
      <c r="F415" s="123">
        <v>5477</v>
      </c>
      <c r="G415" s="123">
        <v>16514</v>
      </c>
      <c r="H415" s="123">
        <f t="shared" si="113"/>
        <v>21991</v>
      </c>
      <c r="I415" s="123">
        <v>6022</v>
      </c>
      <c r="J415" s="164"/>
      <c r="K415" s="123">
        <f t="shared" si="114"/>
        <v>6022</v>
      </c>
      <c r="L415" s="123">
        <v>6323</v>
      </c>
      <c r="M415" s="123"/>
      <c r="N415" s="123">
        <f t="shared" si="115"/>
        <v>6323</v>
      </c>
    </row>
    <row r="416" spans="1:14" s="1" customFormat="1" ht="31.5" x14ac:dyDescent="0.25">
      <c r="A416" s="23" t="s">
        <v>517</v>
      </c>
      <c r="B416" s="35" t="s">
        <v>518</v>
      </c>
      <c r="C416" s="3"/>
      <c r="D416" s="50"/>
      <c r="E416" s="8"/>
      <c r="F416" s="124">
        <f t="shared" ref="F416:N416" si="116">F429+F448+F417+F419+F422+F423+F424+F425+F427+F431+F432+F433+F434+F436+F437+F438+F439+F440+F441+F442+F443+F444+F445+F446+F447+F420+F418+F426+F428+F435+F430</f>
        <v>2031426</v>
      </c>
      <c r="G416" s="124">
        <f t="shared" si="116"/>
        <v>-268</v>
      </c>
      <c r="H416" s="124">
        <f t="shared" si="116"/>
        <v>2031158</v>
      </c>
      <c r="I416" s="124">
        <f t="shared" si="116"/>
        <v>2156803</v>
      </c>
      <c r="J416" s="174">
        <f t="shared" si="116"/>
        <v>0</v>
      </c>
      <c r="K416" s="124">
        <f t="shared" si="116"/>
        <v>2156803</v>
      </c>
      <c r="L416" s="124">
        <f t="shared" si="116"/>
        <v>2227622</v>
      </c>
      <c r="M416" s="124">
        <f t="shared" si="116"/>
        <v>0</v>
      </c>
      <c r="N416" s="124">
        <f t="shared" si="116"/>
        <v>2227622</v>
      </c>
    </row>
    <row r="417" spans="1:14" s="1" customFormat="1" ht="38.25" customHeight="1" x14ac:dyDescent="0.25">
      <c r="A417" s="23" t="s">
        <v>519</v>
      </c>
      <c r="B417" s="35" t="s">
        <v>520</v>
      </c>
      <c r="C417" s="3">
        <v>300</v>
      </c>
      <c r="D417" s="50">
        <v>10</v>
      </c>
      <c r="E417" s="13" t="s">
        <v>30</v>
      </c>
      <c r="F417" s="123">
        <v>15515</v>
      </c>
      <c r="G417" s="123"/>
      <c r="H417" s="123">
        <f t="shared" ref="H417:H448" si="117">F417+G417</f>
        <v>15515</v>
      </c>
      <c r="I417" s="123">
        <v>16135</v>
      </c>
      <c r="J417" s="164"/>
      <c r="K417" s="123">
        <f t="shared" ref="K417:K448" si="118">I417+J417</f>
        <v>16135</v>
      </c>
      <c r="L417" s="123">
        <v>16813</v>
      </c>
      <c r="M417" s="123"/>
      <c r="N417" s="123">
        <f t="shared" ref="N417:N448" si="119">L417+M417</f>
        <v>16813</v>
      </c>
    </row>
    <row r="418" spans="1:14" s="1" customFormat="1" ht="55.5" customHeight="1" x14ac:dyDescent="0.25">
      <c r="A418" s="23" t="s">
        <v>521</v>
      </c>
      <c r="B418" s="35" t="s">
        <v>522</v>
      </c>
      <c r="C418" s="3">
        <v>200</v>
      </c>
      <c r="D418" s="50">
        <v>10</v>
      </c>
      <c r="E418" s="13" t="s">
        <v>30</v>
      </c>
      <c r="F418" s="123">
        <v>14819</v>
      </c>
      <c r="G418" s="123"/>
      <c r="H418" s="123">
        <f t="shared" si="117"/>
        <v>14819</v>
      </c>
      <c r="I418" s="123">
        <v>14819</v>
      </c>
      <c r="J418" s="164"/>
      <c r="K418" s="123">
        <f t="shared" si="118"/>
        <v>14819</v>
      </c>
      <c r="L418" s="123">
        <v>14819</v>
      </c>
      <c r="M418" s="123"/>
      <c r="N418" s="123">
        <f t="shared" si="119"/>
        <v>14819</v>
      </c>
    </row>
    <row r="419" spans="1:14" s="1" customFormat="1" ht="40.5" hidden="1" customHeight="1" x14ac:dyDescent="0.25">
      <c r="A419" s="23" t="s">
        <v>523</v>
      </c>
      <c r="B419" s="35" t="s">
        <v>522</v>
      </c>
      <c r="C419" s="3">
        <v>300</v>
      </c>
      <c r="D419" s="50">
        <v>10</v>
      </c>
      <c r="E419" s="13" t="s">
        <v>30</v>
      </c>
      <c r="F419" s="123"/>
      <c r="G419" s="123"/>
      <c r="H419" s="123">
        <f t="shared" si="117"/>
        <v>0</v>
      </c>
      <c r="I419" s="123"/>
      <c r="J419" s="164"/>
      <c r="K419" s="123">
        <f t="shared" si="118"/>
        <v>0</v>
      </c>
      <c r="L419" s="123"/>
      <c r="M419" s="123"/>
      <c r="N419" s="123">
        <f t="shared" si="119"/>
        <v>0</v>
      </c>
    </row>
    <row r="420" spans="1:14" s="1" customFormat="1" ht="94.5" x14ac:dyDescent="0.25">
      <c r="A420" s="23" t="s">
        <v>524</v>
      </c>
      <c r="B420" s="35" t="s">
        <v>525</v>
      </c>
      <c r="C420" s="3">
        <v>300</v>
      </c>
      <c r="D420" s="51">
        <v>10</v>
      </c>
      <c r="E420" s="13" t="s">
        <v>30</v>
      </c>
      <c r="F420" s="123">
        <v>1178</v>
      </c>
      <c r="G420" s="123"/>
      <c r="H420" s="123">
        <f t="shared" si="117"/>
        <v>1178</v>
      </c>
      <c r="I420" s="123">
        <v>1178</v>
      </c>
      <c r="J420" s="164"/>
      <c r="K420" s="123">
        <f t="shared" si="118"/>
        <v>1178</v>
      </c>
      <c r="L420" s="123">
        <v>1178</v>
      </c>
      <c r="M420" s="123"/>
      <c r="N420" s="123">
        <f t="shared" si="119"/>
        <v>1178</v>
      </c>
    </row>
    <row r="421" spans="1:14" s="1" customFormat="1" ht="94.5" hidden="1" x14ac:dyDescent="0.25">
      <c r="A421" s="23" t="s">
        <v>524</v>
      </c>
      <c r="B421" s="35" t="s">
        <v>525</v>
      </c>
      <c r="C421" s="3">
        <v>300</v>
      </c>
      <c r="D421" s="50">
        <v>10</v>
      </c>
      <c r="E421" s="13" t="s">
        <v>30</v>
      </c>
      <c r="F421" s="123"/>
      <c r="G421" s="123"/>
      <c r="H421" s="123">
        <f t="shared" si="117"/>
        <v>0</v>
      </c>
      <c r="I421" s="123"/>
      <c r="J421" s="164"/>
      <c r="K421" s="123">
        <f t="shared" si="118"/>
        <v>0</v>
      </c>
      <c r="L421" s="123"/>
      <c r="M421" s="123"/>
      <c r="N421" s="123">
        <f t="shared" si="119"/>
        <v>0</v>
      </c>
    </row>
    <row r="422" spans="1:14" s="1" customFormat="1" ht="22.5" customHeight="1" x14ac:dyDescent="0.25">
      <c r="A422" s="23" t="s">
        <v>526</v>
      </c>
      <c r="B422" s="35" t="s">
        <v>527</v>
      </c>
      <c r="C422" s="3">
        <v>300</v>
      </c>
      <c r="D422" s="50">
        <v>10</v>
      </c>
      <c r="E422" s="13" t="s">
        <v>30</v>
      </c>
      <c r="F422" s="123">
        <v>800</v>
      </c>
      <c r="G422" s="123"/>
      <c r="H422" s="123">
        <f t="shared" si="117"/>
        <v>800</v>
      </c>
      <c r="I422" s="123">
        <v>869</v>
      </c>
      <c r="J422" s="164"/>
      <c r="K422" s="123">
        <f t="shared" si="118"/>
        <v>869</v>
      </c>
      <c r="L422" s="123">
        <v>869</v>
      </c>
      <c r="M422" s="123"/>
      <c r="N422" s="123">
        <f t="shared" si="119"/>
        <v>869</v>
      </c>
    </row>
    <row r="423" spans="1:14" s="1" customFormat="1" ht="38.25" customHeight="1" x14ac:dyDescent="0.25">
      <c r="A423" s="23" t="s">
        <v>528</v>
      </c>
      <c r="B423" s="35" t="s">
        <v>529</v>
      </c>
      <c r="C423" s="3">
        <v>300</v>
      </c>
      <c r="D423" s="50">
        <v>10</v>
      </c>
      <c r="E423" s="13" t="s">
        <v>30</v>
      </c>
      <c r="F423" s="123">
        <v>3074</v>
      </c>
      <c r="G423" s="123"/>
      <c r="H423" s="123">
        <f t="shared" si="117"/>
        <v>3074</v>
      </c>
      <c r="I423" s="123">
        <v>3144</v>
      </c>
      <c r="J423" s="164"/>
      <c r="K423" s="123">
        <f t="shared" si="118"/>
        <v>3144</v>
      </c>
      <c r="L423" s="123">
        <v>3297</v>
      </c>
      <c r="M423" s="123"/>
      <c r="N423" s="123">
        <f t="shared" si="119"/>
        <v>3297</v>
      </c>
    </row>
    <row r="424" spans="1:14" s="1" customFormat="1" ht="39" customHeight="1" x14ac:dyDescent="0.25">
      <c r="A424" s="23" t="s">
        <v>530</v>
      </c>
      <c r="B424" s="35" t="s">
        <v>531</v>
      </c>
      <c r="C424" s="3">
        <v>300</v>
      </c>
      <c r="D424" s="50">
        <v>10</v>
      </c>
      <c r="E424" s="13" t="s">
        <v>30</v>
      </c>
      <c r="F424" s="123">
        <v>9</v>
      </c>
      <c r="G424" s="123"/>
      <c r="H424" s="123">
        <f t="shared" si="117"/>
        <v>9</v>
      </c>
      <c r="I424" s="123">
        <v>9</v>
      </c>
      <c r="J424" s="164"/>
      <c r="K424" s="123">
        <f t="shared" si="118"/>
        <v>9</v>
      </c>
      <c r="L424" s="123">
        <v>9</v>
      </c>
      <c r="M424" s="123"/>
      <c r="N424" s="123">
        <f t="shared" si="119"/>
        <v>9</v>
      </c>
    </row>
    <row r="425" spans="1:14" s="1" customFormat="1" ht="31.5" x14ac:dyDescent="0.25">
      <c r="A425" s="23" t="s">
        <v>532</v>
      </c>
      <c r="B425" s="35" t="s">
        <v>533</v>
      </c>
      <c r="C425" s="3">
        <v>300</v>
      </c>
      <c r="D425" s="50">
        <v>10</v>
      </c>
      <c r="E425" s="13" t="s">
        <v>30</v>
      </c>
      <c r="F425" s="123">
        <v>2392</v>
      </c>
      <c r="G425" s="123"/>
      <c r="H425" s="123">
        <f t="shared" si="117"/>
        <v>2392</v>
      </c>
      <c r="I425" s="123">
        <v>2468</v>
      </c>
      <c r="J425" s="164"/>
      <c r="K425" s="123">
        <f t="shared" si="118"/>
        <v>2468</v>
      </c>
      <c r="L425" s="123">
        <v>2203</v>
      </c>
      <c r="M425" s="123"/>
      <c r="N425" s="123">
        <f t="shared" si="119"/>
        <v>2203</v>
      </c>
    </row>
    <row r="426" spans="1:14" s="1" customFormat="1" ht="47.25" hidden="1" x14ac:dyDescent="0.25">
      <c r="A426" s="23" t="s">
        <v>534</v>
      </c>
      <c r="B426" s="35" t="s">
        <v>535</v>
      </c>
      <c r="C426" s="3">
        <v>800</v>
      </c>
      <c r="D426" s="50">
        <v>10</v>
      </c>
      <c r="E426" s="13" t="s">
        <v>30</v>
      </c>
      <c r="F426" s="123"/>
      <c r="G426" s="123"/>
      <c r="H426" s="123">
        <f t="shared" si="117"/>
        <v>0</v>
      </c>
      <c r="I426" s="123"/>
      <c r="J426" s="164"/>
      <c r="K426" s="123">
        <f t="shared" si="118"/>
        <v>0</v>
      </c>
      <c r="L426" s="123"/>
      <c r="M426" s="123"/>
      <c r="N426" s="123">
        <f t="shared" si="119"/>
        <v>0</v>
      </c>
    </row>
    <row r="427" spans="1:14" s="1" customFormat="1" ht="38.25" customHeight="1" x14ac:dyDescent="0.25">
      <c r="A427" s="23" t="s">
        <v>536</v>
      </c>
      <c r="B427" s="35" t="s">
        <v>537</v>
      </c>
      <c r="C427" s="3">
        <v>300</v>
      </c>
      <c r="D427" s="50">
        <v>10</v>
      </c>
      <c r="E427" s="13" t="s">
        <v>21</v>
      </c>
      <c r="F427" s="123">
        <v>91605</v>
      </c>
      <c r="G427" s="123"/>
      <c r="H427" s="123">
        <f t="shared" si="117"/>
        <v>91605</v>
      </c>
      <c r="I427" s="123">
        <v>94431</v>
      </c>
      <c r="J427" s="164"/>
      <c r="K427" s="123">
        <f t="shared" si="118"/>
        <v>94431</v>
      </c>
      <c r="L427" s="123">
        <v>97515</v>
      </c>
      <c r="M427" s="123"/>
      <c r="N427" s="123">
        <f t="shared" si="119"/>
        <v>97515</v>
      </c>
    </row>
    <row r="428" spans="1:14" s="1" customFormat="1" ht="31.5" hidden="1" x14ac:dyDescent="0.25">
      <c r="A428" s="23" t="s">
        <v>538</v>
      </c>
      <c r="B428" s="35" t="s">
        <v>539</v>
      </c>
      <c r="C428" s="3">
        <v>300</v>
      </c>
      <c r="D428" s="50">
        <v>10</v>
      </c>
      <c r="E428" s="13" t="s">
        <v>30</v>
      </c>
      <c r="F428" s="123"/>
      <c r="G428" s="123"/>
      <c r="H428" s="123">
        <f t="shared" si="117"/>
        <v>0</v>
      </c>
      <c r="I428" s="123"/>
      <c r="J428" s="164"/>
      <c r="K428" s="123">
        <f t="shared" si="118"/>
        <v>0</v>
      </c>
      <c r="L428" s="123"/>
      <c r="M428" s="123"/>
      <c r="N428" s="123">
        <f t="shared" si="119"/>
        <v>0</v>
      </c>
    </row>
    <row r="429" spans="1:14" s="1" customFormat="1" ht="47.25" hidden="1" x14ac:dyDescent="0.25">
      <c r="A429" s="23" t="s">
        <v>540</v>
      </c>
      <c r="B429" s="35" t="s">
        <v>541</v>
      </c>
      <c r="C429" s="3">
        <v>600</v>
      </c>
      <c r="D429" s="50">
        <v>10</v>
      </c>
      <c r="E429" s="13" t="s">
        <v>30</v>
      </c>
      <c r="F429" s="123"/>
      <c r="G429" s="123"/>
      <c r="H429" s="123">
        <f t="shared" si="117"/>
        <v>0</v>
      </c>
      <c r="I429" s="123"/>
      <c r="J429" s="164"/>
      <c r="K429" s="123">
        <f t="shared" si="118"/>
        <v>0</v>
      </c>
      <c r="L429" s="123"/>
      <c r="M429" s="123"/>
      <c r="N429" s="123">
        <f t="shared" si="119"/>
        <v>0</v>
      </c>
    </row>
    <row r="430" spans="1:14" s="1" customFormat="1" ht="47.25" x14ac:dyDescent="0.25">
      <c r="A430" s="23" t="s">
        <v>540</v>
      </c>
      <c r="B430" s="35" t="s">
        <v>542</v>
      </c>
      <c r="C430" s="3">
        <v>600</v>
      </c>
      <c r="D430" s="50">
        <v>10</v>
      </c>
      <c r="E430" s="13" t="s">
        <v>30</v>
      </c>
      <c r="F430" s="123">
        <v>86500</v>
      </c>
      <c r="G430" s="123"/>
      <c r="H430" s="123">
        <f t="shared" si="117"/>
        <v>86500</v>
      </c>
      <c r="I430" s="123">
        <v>85500</v>
      </c>
      <c r="J430" s="164"/>
      <c r="K430" s="123">
        <f t="shared" si="118"/>
        <v>85500</v>
      </c>
      <c r="L430" s="123">
        <v>84650</v>
      </c>
      <c r="M430" s="123"/>
      <c r="N430" s="123">
        <f t="shared" si="119"/>
        <v>84650</v>
      </c>
    </row>
    <row r="431" spans="1:14" s="1" customFormat="1" ht="34.5" customHeight="1" x14ac:dyDescent="0.25">
      <c r="A431" s="23" t="s">
        <v>174</v>
      </c>
      <c r="B431" s="35" t="s">
        <v>543</v>
      </c>
      <c r="C431" s="3">
        <v>200</v>
      </c>
      <c r="D431" s="50">
        <v>10</v>
      </c>
      <c r="E431" s="13" t="s">
        <v>30</v>
      </c>
      <c r="F431" s="123">
        <v>8327</v>
      </c>
      <c r="G431" s="123">
        <v>103</v>
      </c>
      <c r="H431" s="123">
        <f t="shared" si="117"/>
        <v>8430</v>
      </c>
      <c r="I431" s="123">
        <v>6952</v>
      </c>
      <c r="J431" s="164">
        <v>371</v>
      </c>
      <c r="K431" s="123">
        <f t="shared" si="118"/>
        <v>7323</v>
      </c>
      <c r="L431" s="123">
        <v>10010</v>
      </c>
      <c r="M431" s="123">
        <v>371</v>
      </c>
      <c r="N431" s="123">
        <f t="shared" si="119"/>
        <v>10381</v>
      </c>
    </row>
    <row r="432" spans="1:14" s="1" customFormat="1" ht="18.75" customHeight="1" x14ac:dyDescent="0.25">
      <c r="A432" s="23" t="s">
        <v>544</v>
      </c>
      <c r="B432" s="35" t="s">
        <v>543</v>
      </c>
      <c r="C432" s="3">
        <v>300</v>
      </c>
      <c r="D432" s="50">
        <v>10</v>
      </c>
      <c r="E432" s="13" t="s">
        <v>30</v>
      </c>
      <c r="F432" s="123">
        <v>3779</v>
      </c>
      <c r="G432" s="123">
        <v>-371</v>
      </c>
      <c r="H432" s="123">
        <f t="shared" si="117"/>
        <v>3408</v>
      </c>
      <c r="I432" s="123">
        <v>3789</v>
      </c>
      <c r="J432" s="164">
        <v>-371</v>
      </c>
      <c r="K432" s="123">
        <f t="shared" si="118"/>
        <v>3418</v>
      </c>
      <c r="L432" s="123">
        <v>3798</v>
      </c>
      <c r="M432" s="123">
        <v>-371</v>
      </c>
      <c r="N432" s="123">
        <f t="shared" si="119"/>
        <v>3427</v>
      </c>
    </row>
    <row r="433" spans="1:14" s="1" customFormat="1" ht="54" customHeight="1" x14ac:dyDescent="0.25">
      <c r="A433" s="23" t="s">
        <v>545</v>
      </c>
      <c r="B433" s="35" t="s">
        <v>546</v>
      </c>
      <c r="C433" s="3">
        <v>500</v>
      </c>
      <c r="D433" s="50">
        <v>10</v>
      </c>
      <c r="E433" s="13" t="s">
        <v>30</v>
      </c>
      <c r="F433" s="123">
        <v>636011</v>
      </c>
      <c r="G433" s="123"/>
      <c r="H433" s="123">
        <f t="shared" si="117"/>
        <v>636011</v>
      </c>
      <c r="I433" s="123">
        <v>721719</v>
      </c>
      <c r="J433" s="164"/>
      <c r="K433" s="123">
        <f t="shared" si="118"/>
        <v>721719</v>
      </c>
      <c r="L433" s="123">
        <v>745785</v>
      </c>
      <c r="M433" s="123"/>
      <c r="N433" s="123">
        <f t="shared" si="119"/>
        <v>745785</v>
      </c>
    </row>
    <row r="434" spans="1:14" s="1" customFormat="1" ht="54" customHeight="1" x14ac:dyDescent="0.25">
      <c r="A434" s="23" t="s">
        <v>1944</v>
      </c>
      <c r="B434" s="35" t="s">
        <v>547</v>
      </c>
      <c r="C434" s="3">
        <v>500</v>
      </c>
      <c r="D434" s="50">
        <v>10</v>
      </c>
      <c r="E434" s="13" t="s">
        <v>30</v>
      </c>
      <c r="F434" s="123">
        <v>148533</v>
      </c>
      <c r="G434" s="123"/>
      <c r="H434" s="123">
        <f t="shared" si="117"/>
        <v>148533</v>
      </c>
      <c r="I434" s="123">
        <v>154474</v>
      </c>
      <c r="J434" s="164"/>
      <c r="K434" s="123">
        <f t="shared" si="118"/>
        <v>154474</v>
      </c>
      <c r="L434" s="123">
        <v>160660</v>
      </c>
      <c r="M434" s="123"/>
      <c r="N434" s="123">
        <f t="shared" si="119"/>
        <v>160660</v>
      </c>
    </row>
    <row r="435" spans="1:14" s="1" customFormat="1" ht="54" hidden="1" customHeight="1" x14ac:dyDescent="0.25">
      <c r="A435" s="23" t="s">
        <v>548</v>
      </c>
      <c r="B435" s="35" t="s">
        <v>549</v>
      </c>
      <c r="C435" s="3">
        <v>500</v>
      </c>
      <c r="D435" s="50">
        <v>10</v>
      </c>
      <c r="E435" s="13" t="s">
        <v>30</v>
      </c>
      <c r="F435" s="123"/>
      <c r="G435" s="123"/>
      <c r="H435" s="123">
        <f t="shared" si="117"/>
        <v>0</v>
      </c>
      <c r="I435" s="123"/>
      <c r="J435" s="164"/>
      <c r="K435" s="123">
        <f t="shared" si="118"/>
        <v>0</v>
      </c>
      <c r="L435" s="123"/>
      <c r="M435" s="123"/>
      <c r="N435" s="123">
        <f t="shared" si="119"/>
        <v>0</v>
      </c>
    </row>
    <row r="436" spans="1:14" s="1" customFormat="1" ht="89.25" customHeight="1" x14ac:dyDescent="0.25">
      <c r="A436" s="23" t="s">
        <v>550</v>
      </c>
      <c r="B436" s="35" t="s">
        <v>551</v>
      </c>
      <c r="C436" s="3">
        <v>300</v>
      </c>
      <c r="D436" s="50">
        <v>10</v>
      </c>
      <c r="E436" s="13" t="s">
        <v>30</v>
      </c>
      <c r="F436" s="123">
        <v>46</v>
      </c>
      <c r="G436" s="123"/>
      <c r="H436" s="123">
        <f t="shared" si="117"/>
        <v>46</v>
      </c>
      <c r="I436" s="123">
        <v>48</v>
      </c>
      <c r="J436" s="164"/>
      <c r="K436" s="123">
        <f t="shared" si="118"/>
        <v>48</v>
      </c>
      <c r="L436" s="123">
        <v>50</v>
      </c>
      <c r="M436" s="123"/>
      <c r="N436" s="123">
        <f t="shared" si="119"/>
        <v>50</v>
      </c>
    </row>
    <row r="437" spans="1:14" s="1" customFormat="1" ht="84" customHeight="1" x14ac:dyDescent="0.25">
      <c r="A437" s="23" t="s">
        <v>552</v>
      </c>
      <c r="B437" s="35" t="s">
        <v>553</v>
      </c>
      <c r="C437" s="3">
        <v>500</v>
      </c>
      <c r="D437" s="50">
        <v>10</v>
      </c>
      <c r="E437" s="13" t="s">
        <v>30</v>
      </c>
      <c r="F437" s="123">
        <v>392</v>
      </c>
      <c r="G437" s="123"/>
      <c r="H437" s="123">
        <f t="shared" si="117"/>
        <v>392</v>
      </c>
      <c r="I437" s="123">
        <v>394</v>
      </c>
      <c r="J437" s="164"/>
      <c r="K437" s="123">
        <f t="shared" si="118"/>
        <v>394</v>
      </c>
      <c r="L437" s="123">
        <v>396</v>
      </c>
      <c r="M437" s="123"/>
      <c r="N437" s="123">
        <f t="shared" si="119"/>
        <v>396</v>
      </c>
    </row>
    <row r="438" spans="1:14" s="1" customFormat="1" ht="39" customHeight="1" x14ac:dyDescent="0.25">
      <c r="A438" s="23" t="s">
        <v>1945</v>
      </c>
      <c r="B438" s="35" t="s">
        <v>554</v>
      </c>
      <c r="C438" s="3">
        <v>500</v>
      </c>
      <c r="D438" s="50">
        <v>10</v>
      </c>
      <c r="E438" s="13" t="s">
        <v>30</v>
      </c>
      <c r="F438" s="123">
        <v>49095</v>
      </c>
      <c r="G438" s="123"/>
      <c r="H438" s="123">
        <f t="shared" si="117"/>
        <v>49095</v>
      </c>
      <c r="I438" s="123">
        <v>51056</v>
      </c>
      <c r="J438" s="164"/>
      <c r="K438" s="123">
        <f t="shared" si="118"/>
        <v>51056</v>
      </c>
      <c r="L438" s="123">
        <v>53105</v>
      </c>
      <c r="M438" s="123"/>
      <c r="N438" s="123">
        <f t="shared" si="119"/>
        <v>53105</v>
      </c>
    </row>
    <row r="439" spans="1:14" s="1" customFormat="1" ht="69.75" customHeight="1" x14ac:dyDescent="0.25">
      <c r="A439" s="23" t="s">
        <v>555</v>
      </c>
      <c r="B439" s="35" t="s">
        <v>556</v>
      </c>
      <c r="C439" s="3">
        <v>500</v>
      </c>
      <c r="D439" s="50">
        <v>10</v>
      </c>
      <c r="E439" s="13" t="s">
        <v>30</v>
      </c>
      <c r="F439" s="123">
        <v>6877</v>
      </c>
      <c r="G439" s="123"/>
      <c r="H439" s="123">
        <f t="shared" si="117"/>
        <v>6877</v>
      </c>
      <c r="I439" s="123">
        <v>6682</v>
      </c>
      <c r="J439" s="164"/>
      <c r="K439" s="123">
        <f t="shared" si="118"/>
        <v>6682</v>
      </c>
      <c r="L439" s="123">
        <v>6963</v>
      </c>
      <c r="M439" s="123"/>
      <c r="N439" s="123">
        <f t="shared" si="119"/>
        <v>6963</v>
      </c>
    </row>
    <row r="440" spans="1:14" s="1" customFormat="1" ht="102" customHeight="1" x14ac:dyDescent="0.25">
      <c r="A440" s="23" t="s">
        <v>557</v>
      </c>
      <c r="B440" s="35" t="s">
        <v>558</v>
      </c>
      <c r="C440" s="3">
        <v>500</v>
      </c>
      <c r="D440" s="50">
        <v>10</v>
      </c>
      <c r="E440" s="13" t="s">
        <v>30</v>
      </c>
      <c r="F440" s="123">
        <v>4705</v>
      </c>
      <c r="G440" s="123"/>
      <c r="H440" s="123">
        <f t="shared" si="117"/>
        <v>4705</v>
      </c>
      <c r="I440" s="123">
        <v>4901</v>
      </c>
      <c r="J440" s="164"/>
      <c r="K440" s="123">
        <f t="shared" si="118"/>
        <v>4901</v>
      </c>
      <c r="L440" s="123">
        <v>5175</v>
      </c>
      <c r="M440" s="123"/>
      <c r="N440" s="123">
        <f t="shared" si="119"/>
        <v>5175</v>
      </c>
    </row>
    <row r="441" spans="1:14" s="1" customFormat="1" ht="47.25" hidden="1" x14ac:dyDescent="0.25">
      <c r="A441" s="23" t="s">
        <v>559</v>
      </c>
      <c r="B441" s="35" t="s">
        <v>560</v>
      </c>
      <c r="C441" s="3">
        <v>500</v>
      </c>
      <c r="D441" s="50">
        <v>10</v>
      </c>
      <c r="E441" s="13" t="s">
        <v>30</v>
      </c>
      <c r="F441" s="123"/>
      <c r="G441" s="123"/>
      <c r="H441" s="123">
        <f t="shared" si="117"/>
        <v>0</v>
      </c>
      <c r="I441" s="123"/>
      <c r="J441" s="164"/>
      <c r="K441" s="123">
        <f t="shared" si="118"/>
        <v>0</v>
      </c>
      <c r="L441" s="123"/>
      <c r="M441" s="123"/>
      <c r="N441" s="123">
        <f t="shared" si="119"/>
        <v>0</v>
      </c>
    </row>
    <row r="442" spans="1:14" s="1" customFormat="1" ht="36.75" customHeight="1" x14ac:dyDescent="0.25">
      <c r="A442" s="23" t="s">
        <v>561</v>
      </c>
      <c r="B442" s="35" t="s">
        <v>562</v>
      </c>
      <c r="C442" s="3">
        <v>500</v>
      </c>
      <c r="D442" s="50">
        <v>10</v>
      </c>
      <c r="E442" s="13" t="s">
        <v>30</v>
      </c>
      <c r="F442" s="123">
        <v>632767</v>
      </c>
      <c r="G442" s="123"/>
      <c r="H442" s="123">
        <f t="shared" si="117"/>
        <v>632767</v>
      </c>
      <c r="I442" s="123">
        <v>666600</v>
      </c>
      <c r="J442" s="164"/>
      <c r="K442" s="123">
        <f t="shared" si="118"/>
        <v>666600</v>
      </c>
      <c r="L442" s="123">
        <v>694769</v>
      </c>
      <c r="M442" s="123"/>
      <c r="N442" s="123">
        <f t="shared" si="119"/>
        <v>694769</v>
      </c>
    </row>
    <row r="443" spans="1:14" s="1" customFormat="1" ht="39.75" customHeight="1" x14ac:dyDescent="0.25">
      <c r="A443" s="23" t="s">
        <v>563</v>
      </c>
      <c r="B443" s="35" t="s">
        <v>564</v>
      </c>
      <c r="C443" s="3">
        <v>500</v>
      </c>
      <c r="D443" s="50">
        <v>10</v>
      </c>
      <c r="E443" s="13" t="s">
        <v>30</v>
      </c>
      <c r="F443" s="123">
        <v>3287</v>
      </c>
      <c r="G443" s="123"/>
      <c r="H443" s="123">
        <f t="shared" si="117"/>
        <v>3287</v>
      </c>
      <c r="I443" s="123">
        <v>3289</v>
      </c>
      <c r="J443" s="164"/>
      <c r="K443" s="123">
        <f t="shared" si="118"/>
        <v>3289</v>
      </c>
      <c r="L443" s="123">
        <v>4513</v>
      </c>
      <c r="M443" s="123"/>
      <c r="N443" s="123">
        <f t="shared" si="119"/>
        <v>4513</v>
      </c>
    </row>
    <row r="444" spans="1:14" s="1" customFormat="1" ht="36.75" customHeight="1" x14ac:dyDescent="0.25">
      <c r="A444" s="23" t="s">
        <v>565</v>
      </c>
      <c r="B444" s="35" t="s">
        <v>566</v>
      </c>
      <c r="C444" s="3">
        <v>500</v>
      </c>
      <c r="D444" s="50">
        <v>10</v>
      </c>
      <c r="E444" s="13" t="s">
        <v>30</v>
      </c>
      <c r="F444" s="123">
        <v>9450</v>
      </c>
      <c r="G444" s="123"/>
      <c r="H444" s="123">
        <f t="shared" si="117"/>
        <v>9450</v>
      </c>
      <c r="I444" s="123">
        <v>9824</v>
      </c>
      <c r="J444" s="164"/>
      <c r="K444" s="123">
        <f t="shared" si="118"/>
        <v>9824</v>
      </c>
      <c r="L444" s="123">
        <v>10223</v>
      </c>
      <c r="M444" s="123"/>
      <c r="N444" s="123">
        <f t="shared" si="119"/>
        <v>10223</v>
      </c>
    </row>
    <row r="445" spans="1:14" s="1" customFormat="1" ht="40.5" customHeight="1" x14ac:dyDescent="0.25">
      <c r="A445" s="23" t="s">
        <v>567</v>
      </c>
      <c r="B445" s="35" t="s">
        <v>568</v>
      </c>
      <c r="C445" s="3">
        <v>500</v>
      </c>
      <c r="D445" s="50">
        <v>10</v>
      </c>
      <c r="E445" s="13" t="s">
        <v>30</v>
      </c>
      <c r="F445" s="123">
        <v>80</v>
      </c>
      <c r="G445" s="123"/>
      <c r="H445" s="123">
        <f t="shared" si="117"/>
        <v>80</v>
      </c>
      <c r="I445" s="123">
        <v>82</v>
      </c>
      <c r="J445" s="164"/>
      <c r="K445" s="123">
        <f t="shared" si="118"/>
        <v>82</v>
      </c>
      <c r="L445" s="123">
        <v>86</v>
      </c>
      <c r="M445" s="123"/>
      <c r="N445" s="123">
        <f t="shared" si="119"/>
        <v>86</v>
      </c>
    </row>
    <row r="446" spans="1:14" s="1" customFormat="1" ht="47.25" x14ac:dyDescent="0.25">
      <c r="A446" s="23" t="s">
        <v>569</v>
      </c>
      <c r="B446" s="35" t="s">
        <v>570</v>
      </c>
      <c r="C446" s="3">
        <v>500</v>
      </c>
      <c r="D446" s="50">
        <v>10</v>
      </c>
      <c r="E446" s="13" t="s">
        <v>30</v>
      </c>
      <c r="F446" s="123">
        <v>196941</v>
      </c>
      <c r="G446" s="123"/>
      <c r="H446" s="123">
        <f t="shared" si="117"/>
        <v>196941</v>
      </c>
      <c r="I446" s="123">
        <v>192746</v>
      </c>
      <c r="J446" s="164"/>
      <c r="K446" s="123">
        <f t="shared" si="118"/>
        <v>192746</v>
      </c>
      <c r="L446" s="123">
        <v>194666</v>
      </c>
      <c r="M446" s="123"/>
      <c r="N446" s="123">
        <f t="shared" si="119"/>
        <v>194666</v>
      </c>
    </row>
    <row r="447" spans="1:14" s="1" customFormat="1" ht="36" customHeight="1" x14ac:dyDescent="0.25">
      <c r="A447" s="23" t="s">
        <v>571</v>
      </c>
      <c r="B447" s="35" t="s">
        <v>572</v>
      </c>
      <c r="C447" s="3">
        <v>500</v>
      </c>
      <c r="D447" s="50">
        <v>10</v>
      </c>
      <c r="E447" s="13" t="s">
        <v>30</v>
      </c>
      <c r="F447" s="123">
        <v>8967</v>
      </c>
      <c r="G447" s="123"/>
      <c r="H447" s="123">
        <f t="shared" si="117"/>
        <v>8967</v>
      </c>
      <c r="I447" s="123">
        <v>9417</v>
      </c>
      <c r="J447" s="164"/>
      <c r="K447" s="123">
        <f t="shared" si="118"/>
        <v>9417</v>
      </c>
      <c r="L447" s="123">
        <v>9793</v>
      </c>
      <c r="M447" s="123"/>
      <c r="N447" s="123">
        <f t="shared" si="119"/>
        <v>9793</v>
      </c>
    </row>
    <row r="448" spans="1:14" s="1" customFormat="1" ht="72" customHeight="1" x14ac:dyDescent="0.25">
      <c r="A448" s="23" t="s">
        <v>573</v>
      </c>
      <c r="B448" s="35" t="s">
        <v>574</v>
      </c>
      <c r="C448" s="10">
        <v>500</v>
      </c>
      <c r="D448" s="13" t="s">
        <v>37</v>
      </c>
      <c r="E448" s="13" t="s">
        <v>30</v>
      </c>
      <c r="F448" s="123">
        <v>106277</v>
      </c>
      <c r="G448" s="123"/>
      <c r="H448" s="123">
        <f t="shared" si="117"/>
        <v>106277</v>
      </c>
      <c r="I448" s="123">
        <v>106277</v>
      </c>
      <c r="J448" s="164"/>
      <c r="K448" s="123">
        <f t="shared" si="118"/>
        <v>106277</v>
      </c>
      <c r="L448" s="123">
        <v>106277</v>
      </c>
      <c r="M448" s="123"/>
      <c r="N448" s="123">
        <f t="shared" si="119"/>
        <v>106277</v>
      </c>
    </row>
    <row r="449" spans="1:14" s="1" customFormat="1" ht="44.25" customHeight="1" x14ac:dyDescent="0.25">
      <c r="A449" s="27" t="s">
        <v>575</v>
      </c>
      <c r="B449" s="35" t="s">
        <v>576</v>
      </c>
      <c r="C449" s="14"/>
      <c r="D449" s="14"/>
      <c r="E449" s="14"/>
      <c r="F449" s="123">
        <f t="shared" ref="F449:N449" si="120">F451+F452+F453+F454+F450</f>
        <v>3146</v>
      </c>
      <c r="G449" s="123">
        <f t="shared" si="120"/>
        <v>0</v>
      </c>
      <c r="H449" s="123">
        <f t="shared" si="120"/>
        <v>3146</v>
      </c>
      <c r="I449" s="123">
        <f t="shared" si="120"/>
        <v>3313</v>
      </c>
      <c r="J449" s="164">
        <f t="shared" si="120"/>
        <v>0</v>
      </c>
      <c r="K449" s="123">
        <f t="shared" si="120"/>
        <v>3313</v>
      </c>
      <c r="L449" s="123">
        <f t="shared" si="120"/>
        <v>3479</v>
      </c>
      <c r="M449" s="123">
        <f t="shared" si="120"/>
        <v>0</v>
      </c>
      <c r="N449" s="123">
        <f t="shared" si="120"/>
        <v>3479</v>
      </c>
    </row>
    <row r="450" spans="1:14" s="1" customFormat="1" ht="60" hidden="1" customHeight="1" x14ac:dyDescent="0.25">
      <c r="A450" s="23" t="s">
        <v>577</v>
      </c>
      <c r="B450" s="35" t="s">
        <v>578</v>
      </c>
      <c r="C450" s="15" t="s">
        <v>70</v>
      </c>
      <c r="D450" s="15" t="s">
        <v>37</v>
      </c>
      <c r="E450" s="15" t="s">
        <v>30</v>
      </c>
      <c r="F450" s="123"/>
      <c r="G450" s="123"/>
      <c r="H450" s="123"/>
      <c r="I450" s="123"/>
      <c r="J450" s="164"/>
      <c r="K450" s="123"/>
      <c r="L450" s="123"/>
      <c r="M450" s="123"/>
      <c r="N450" s="123"/>
    </row>
    <row r="451" spans="1:14" s="1" customFormat="1" ht="31.5" hidden="1" x14ac:dyDescent="0.25">
      <c r="A451" s="27" t="s">
        <v>579</v>
      </c>
      <c r="B451" s="35" t="s">
        <v>580</v>
      </c>
      <c r="C451" s="15" t="s">
        <v>70</v>
      </c>
      <c r="D451" s="13" t="s">
        <v>37</v>
      </c>
      <c r="E451" s="13" t="s">
        <v>30</v>
      </c>
      <c r="F451" s="123"/>
      <c r="G451" s="123"/>
      <c r="H451" s="123"/>
      <c r="I451" s="123"/>
      <c r="J451" s="164"/>
      <c r="K451" s="123"/>
      <c r="L451" s="123"/>
      <c r="M451" s="123"/>
      <c r="N451" s="123"/>
    </row>
    <row r="452" spans="1:14" s="1" customFormat="1" ht="50.25" hidden="1" customHeight="1" x14ac:dyDescent="0.25">
      <c r="A452" s="27" t="s">
        <v>581</v>
      </c>
      <c r="B452" s="35" t="s">
        <v>582</v>
      </c>
      <c r="C452" s="15" t="s">
        <v>70</v>
      </c>
      <c r="D452" s="13" t="s">
        <v>37</v>
      </c>
      <c r="E452" s="13" t="s">
        <v>30</v>
      </c>
      <c r="F452" s="123"/>
      <c r="G452" s="123"/>
      <c r="H452" s="123"/>
      <c r="I452" s="123"/>
      <c r="J452" s="164"/>
      <c r="K452" s="123"/>
      <c r="L452" s="123"/>
      <c r="M452" s="123"/>
      <c r="N452" s="123"/>
    </row>
    <row r="453" spans="1:14" s="1" customFormat="1" ht="57.75" hidden="1" customHeight="1" x14ac:dyDescent="0.25">
      <c r="A453" s="27" t="s">
        <v>583</v>
      </c>
      <c r="B453" s="35" t="s">
        <v>584</v>
      </c>
      <c r="C453" s="15" t="s">
        <v>70</v>
      </c>
      <c r="D453" s="13" t="s">
        <v>37</v>
      </c>
      <c r="E453" s="13" t="s">
        <v>30</v>
      </c>
      <c r="F453" s="123"/>
      <c r="G453" s="123"/>
      <c r="H453" s="123"/>
      <c r="I453" s="123"/>
      <c r="J453" s="164"/>
      <c r="K453" s="123"/>
      <c r="L453" s="123"/>
      <c r="M453" s="123"/>
      <c r="N453" s="123"/>
    </row>
    <row r="454" spans="1:14" s="1" customFormat="1" ht="41.25" customHeight="1" x14ac:dyDescent="0.25">
      <c r="A454" s="27" t="s">
        <v>585</v>
      </c>
      <c r="B454" s="35" t="s">
        <v>586</v>
      </c>
      <c r="C454" s="15" t="s">
        <v>70</v>
      </c>
      <c r="D454" s="13" t="s">
        <v>37</v>
      </c>
      <c r="E454" s="13" t="s">
        <v>30</v>
      </c>
      <c r="F454" s="123">
        <v>3146</v>
      </c>
      <c r="G454" s="123"/>
      <c r="H454" s="123">
        <f>F454+G454</f>
        <v>3146</v>
      </c>
      <c r="I454" s="123">
        <v>3313</v>
      </c>
      <c r="J454" s="164"/>
      <c r="K454" s="123">
        <f>I454+J454</f>
        <v>3313</v>
      </c>
      <c r="L454" s="123">
        <v>3479</v>
      </c>
      <c r="M454" s="123"/>
      <c r="N454" s="123">
        <f>L454+M454</f>
        <v>3479</v>
      </c>
    </row>
    <row r="455" spans="1:14" s="1" customFormat="1" ht="57" customHeight="1" x14ac:dyDescent="0.25">
      <c r="A455" s="23" t="s">
        <v>587</v>
      </c>
      <c r="B455" s="35" t="s">
        <v>588</v>
      </c>
      <c r="C455" s="14"/>
      <c r="D455" s="12"/>
      <c r="E455" s="12"/>
      <c r="F455" s="123">
        <f t="shared" ref="F455:N455" si="121">F456</f>
        <v>300</v>
      </c>
      <c r="G455" s="123">
        <f t="shared" si="121"/>
        <v>0</v>
      </c>
      <c r="H455" s="123">
        <f t="shared" si="121"/>
        <v>300</v>
      </c>
      <c r="I455" s="123">
        <f t="shared" si="121"/>
        <v>327</v>
      </c>
      <c r="J455" s="164">
        <f t="shared" si="121"/>
        <v>0</v>
      </c>
      <c r="K455" s="123">
        <f t="shared" si="121"/>
        <v>327</v>
      </c>
      <c r="L455" s="123">
        <f t="shared" si="121"/>
        <v>327</v>
      </c>
      <c r="M455" s="123">
        <f t="shared" si="121"/>
        <v>0</v>
      </c>
      <c r="N455" s="123">
        <f t="shared" si="121"/>
        <v>327</v>
      </c>
    </row>
    <row r="456" spans="1:14" s="1" customFormat="1" ht="51" customHeight="1" x14ac:dyDescent="0.25">
      <c r="A456" s="23" t="s">
        <v>589</v>
      </c>
      <c r="B456" s="35" t="s">
        <v>590</v>
      </c>
      <c r="C456" s="15" t="s">
        <v>150</v>
      </c>
      <c r="D456" s="13" t="s">
        <v>37</v>
      </c>
      <c r="E456" s="13" t="s">
        <v>30</v>
      </c>
      <c r="F456" s="123">
        <v>300</v>
      </c>
      <c r="G456" s="123"/>
      <c r="H456" s="123">
        <f>F456+G456</f>
        <v>300</v>
      </c>
      <c r="I456" s="123">
        <v>327</v>
      </c>
      <c r="J456" s="164"/>
      <c r="K456" s="123">
        <f>I456+J456</f>
        <v>327</v>
      </c>
      <c r="L456" s="123">
        <v>327</v>
      </c>
      <c r="M456" s="123"/>
      <c r="N456" s="123">
        <f>L456+M456</f>
        <v>327</v>
      </c>
    </row>
    <row r="457" spans="1:14" s="1" customFormat="1" ht="39" customHeight="1" x14ac:dyDescent="0.25">
      <c r="A457" s="25" t="s">
        <v>591</v>
      </c>
      <c r="B457" s="38" t="s">
        <v>592</v>
      </c>
      <c r="C457" s="8"/>
      <c r="D457" s="9"/>
      <c r="E457" s="9"/>
      <c r="F457" s="142">
        <f t="shared" ref="F457:N457" si="122">F458+F467+F478</f>
        <v>2061853</v>
      </c>
      <c r="G457" s="142">
        <f t="shared" si="122"/>
        <v>23353</v>
      </c>
      <c r="H457" s="142">
        <f t="shared" si="122"/>
        <v>2085206</v>
      </c>
      <c r="I457" s="142">
        <f t="shared" si="122"/>
        <v>2309759</v>
      </c>
      <c r="J457" s="166">
        <f t="shared" si="122"/>
        <v>-205372</v>
      </c>
      <c r="K457" s="142">
        <f t="shared" si="122"/>
        <v>2104387</v>
      </c>
      <c r="L457" s="142">
        <f t="shared" si="122"/>
        <v>2381523</v>
      </c>
      <c r="M457" s="142">
        <f t="shared" si="122"/>
        <v>-225709</v>
      </c>
      <c r="N457" s="142">
        <f t="shared" si="122"/>
        <v>2155814</v>
      </c>
    </row>
    <row r="458" spans="1:14" s="1" customFormat="1" ht="39" customHeight="1" x14ac:dyDescent="0.25">
      <c r="A458" s="23" t="s">
        <v>593</v>
      </c>
      <c r="B458" s="43" t="s">
        <v>594</v>
      </c>
      <c r="C458" s="10"/>
      <c r="D458" s="12"/>
      <c r="E458" s="12"/>
      <c r="F458" s="141">
        <f t="shared" ref="F458:N458" si="123">F459+F461+F462+F463+F464+F465+F466+F460</f>
        <v>1977561</v>
      </c>
      <c r="G458" s="141">
        <f t="shared" si="123"/>
        <v>17388</v>
      </c>
      <c r="H458" s="141">
        <f t="shared" si="123"/>
        <v>1994949</v>
      </c>
      <c r="I458" s="141">
        <f t="shared" si="123"/>
        <v>2058691</v>
      </c>
      <c r="J458" s="165">
        <f t="shared" si="123"/>
        <v>-36378</v>
      </c>
      <c r="K458" s="141">
        <f t="shared" si="123"/>
        <v>2022313</v>
      </c>
      <c r="L458" s="141">
        <f t="shared" si="123"/>
        <v>2130455</v>
      </c>
      <c r="M458" s="141">
        <f t="shared" si="123"/>
        <v>-43309</v>
      </c>
      <c r="N458" s="141">
        <f t="shared" si="123"/>
        <v>2087146</v>
      </c>
    </row>
    <row r="459" spans="1:14" s="1" customFormat="1" ht="36.75" customHeight="1" x14ac:dyDescent="0.25">
      <c r="A459" s="23" t="s">
        <v>595</v>
      </c>
      <c r="B459" s="43" t="s">
        <v>596</v>
      </c>
      <c r="C459" s="10">
        <v>300</v>
      </c>
      <c r="D459" s="13" t="s">
        <v>37</v>
      </c>
      <c r="E459" s="13" t="s">
        <v>71</v>
      </c>
      <c r="F459" s="123">
        <v>19280</v>
      </c>
      <c r="G459" s="123"/>
      <c r="H459" s="123">
        <f t="shared" ref="H459:H466" si="124">F459+G459</f>
        <v>19280</v>
      </c>
      <c r="I459" s="123">
        <v>20049</v>
      </c>
      <c r="J459" s="164"/>
      <c r="K459" s="123">
        <f t="shared" ref="K459:K466" si="125">I459+J459</f>
        <v>20049</v>
      </c>
      <c r="L459" s="123">
        <v>20851</v>
      </c>
      <c r="M459" s="123"/>
      <c r="N459" s="123">
        <f t="shared" ref="N459:N466" si="126">L459+M459</f>
        <v>20851</v>
      </c>
    </row>
    <row r="460" spans="1:14" s="1" customFormat="1" ht="36.75" customHeight="1" x14ac:dyDescent="0.25">
      <c r="A460" s="23" t="s">
        <v>595</v>
      </c>
      <c r="B460" s="43" t="s">
        <v>596</v>
      </c>
      <c r="C460" s="10">
        <v>300</v>
      </c>
      <c r="D460" s="13" t="s">
        <v>37</v>
      </c>
      <c r="E460" s="13" t="s">
        <v>30</v>
      </c>
      <c r="F460" s="123">
        <v>1334</v>
      </c>
      <c r="G460" s="123"/>
      <c r="H460" s="123">
        <f t="shared" si="124"/>
        <v>1334</v>
      </c>
      <c r="I460" s="123">
        <v>1334</v>
      </c>
      <c r="J460" s="164"/>
      <c r="K460" s="123">
        <f t="shared" si="125"/>
        <v>1334</v>
      </c>
      <c r="L460" s="123">
        <v>1334</v>
      </c>
      <c r="M460" s="123"/>
      <c r="N460" s="123">
        <f t="shared" si="126"/>
        <v>1334</v>
      </c>
    </row>
    <row r="461" spans="1:14" s="1" customFormat="1" ht="51" customHeight="1" x14ac:dyDescent="0.25">
      <c r="A461" s="23" t="s">
        <v>384</v>
      </c>
      <c r="B461" s="43" t="s">
        <v>596</v>
      </c>
      <c r="C461" s="10">
        <v>600</v>
      </c>
      <c r="D461" s="13" t="s">
        <v>37</v>
      </c>
      <c r="E461" s="13" t="s">
        <v>71</v>
      </c>
      <c r="F461" s="123">
        <v>680085</v>
      </c>
      <c r="G461" s="123">
        <v>-719</v>
      </c>
      <c r="H461" s="123">
        <f t="shared" si="124"/>
        <v>679366</v>
      </c>
      <c r="I461" s="123">
        <v>695669</v>
      </c>
      <c r="J461" s="164">
        <v>-13180</v>
      </c>
      <c r="K461" s="123">
        <f t="shared" si="125"/>
        <v>682489</v>
      </c>
      <c r="L461" s="123">
        <v>713694</v>
      </c>
      <c r="M461" s="123">
        <v>-13956</v>
      </c>
      <c r="N461" s="123">
        <f t="shared" si="126"/>
        <v>699738</v>
      </c>
    </row>
    <row r="462" spans="1:14" s="1" customFormat="1" ht="51" customHeight="1" x14ac:dyDescent="0.25">
      <c r="A462" s="23" t="s">
        <v>384</v>
      </c>
      <c r="B462" s="43" t="s">
        <v>596</v>
      </c>
      <c r="C462" s="10">
        <v>600</v>
      </c>
      <c r="D462" s="13" t="s">
        <v>37</v>
      </c>
      <c r="E462" s="13" t="s">
        <v>339</v>
      </c>
      <c r="F462" s="123">
        <v>15909</v>
      </c>
      <c r="G462" s="123"/>
      <c r="H462" s="123">
        <f t="shared" si="124"/>
        <v>15909</v>
      </c>
      <c r="I462" s="123">
        <v>16300</v>
      </c>
      <c r="J462" s="164">
        <v>-362</v>
      </c>
      <c r="K462" s="123">
        <f t="shared" si="125"/>
        <v>15938</v>
      </c>
      <c r="L462" s="123">
        <v>16813</v>
      </c>
      <c r="M462" s="123">
        <v>-377</v>
      </c>
      <c r="N462" s="123">
        <f t="shared" si="126"/>
        <v>16436</v>
      </c>
    </row>
    <row r="463" spans="1:14" s="1" customFormat="1" ht="31.5" hidden="1" x14ac:dyDescent="0.25">
      <c r="A463" s="44" t="s">
        <v>39</v>
      </c>
      <c r="B463" s="43" t="s">
        <v>596</v>
      </c>
      <c r="C463" s="10">
        <v>800</v>
      </c>
      <c r="D463" s="13" t="s">
        <v>37</v>
      </c>
      <c r="E463" s="13" t="s">
        <v>71</v>
      </c>
      <c r="F463" s="123"/>
      <c r="G463" s="123"/>
      <c r="H463" s="123">
        <f t="shared" si="124"/>
        <v>0</v>
      </c>
      <c r="I463" s="123"/>
      <c r="J463" s="164"/>
      <c r="K463" s="123">
        <f t="shared" si="125"/>
        <v>0</v>
      </c>
      <c r="L463" s="123"/>
      <c r="M463" s="123"/>
      <c r="N463" s="123">
        <f t="shared" si="126"/>
        <v>0</v>
      </c>
    </row>
    <row r="464" spans="1:14" s="1" customFormat="1" ht="31.5" hidden="1" x14ac:dyDescent="0.25">
      <c r="A464" s="44" t="s">
        <v>597</v>
      </c>
      <c r="B464" s="43" t="s">
        <v>598</v>
      </c>
      <c r="C464" s="10">
        <v>800</v>
      </c>
      <c r="D464" s="13" t="s">
        <v>37</v>
      </c>
      <c r="E464" s="13" t="s">
        <v>71</v>
      </c>
      <c r="F464" s="123"/>
      <c r="G464" s="123"/>
      <c r="H464" s="123">
        <f t="shared" si="124"/>
        <v>0</v>
      </c>
      <c r="I464" s="123"/>
      <c r="J464" s="164"/>
      <c r="K464" s="123">
        <f t="shared" si="125"/>
        <v>0</v>
      </c>
      <c r="L464" s="123"/>
      <c r="M464" s="123"/>
      <c r="N464" s="123">
        <f t="shared" si="126"/>
        <v>0</v>
      </c>
    </row>
    <row r="465" spans="1:14" s="1" customFormat="1" ht="68.25" customHeight="1" x14ac:dyDescent="0.25">
      <c r="A465" s="44" t="s">
        <v>1817</v>
      </c>
      <c r="B465" s="43" t="s">
        <v>1818</v>
      </c>
      <c r="C465" s="10">
        <v>500</v>
      </c>
      <c r="D465" s="13" t="s">
        <v>37</v>
      </c>
      <c r="E465" s="13" t="s">
        <v>30</v>
      </c>
      <c r="F465" s="123">
        <v>3318</v>
      </c>
      <c r="G465" s="123"/>
      <c r="H465" s="123">
        <f t="shared" si="124"/>
        <v>3318</v>
      </c>
      <c r="I465" s="123">
        <v>3318</v>
      </c>
      <c r="J465" s="164"/>
      <c r="K465" s="123">
        <f t="shared" si="125"/>
        <v>3318</v>
      </c>
      <c r="L465" s="123">
        <v>3318</v>
      </c>
      <c r="M465" s="123"/>
      <c r="N465" s="123">
        <f t="shared" si="126"/>
        <v>3318</v>
      </c>
    </row>
    <row r="466" spans="1:14" s="1" customFormat="1" ht="43.5" customHeight="1" x14ac:dyDescent="0.25">
      <c r="A466" s="23" t="s">
        <v>599</v>
      </c>
      <c r="B466" s="43" t="s">
        <v>600</v>
      </c>
      <c r="C466" s="10">
        <v>500</v>
      </c>
      <c r="D466" s="13" t="s">
        <v>37</v>
      </c>
      <c r="E466" s="13" t="s">
        <v>71</v>
      </c>
      <c r="F466" s="123">
        <v>1257635</v>
      </c>
      <c r="G466" s="123">
        <v>18107</v>
      </c>
      <c r="H466" s="123">
        <f t="shared" si="124"/>
        <v>1275742</v>
      </c>
      <c r="I466" s="123">
        <v>1322021</v>
      </c>
      <c r="J466" s="164">
        <v>-22836</v>
      </c>
      <c r="K466" s="123">
        <f t="shared" si="125"/>
        <v>1299185</v>
      </c>
      <c r="L466" s="123">
        <v>1374445</v>
      </c>
      <c r="M466" s="123">
        <v>-28976</v>
      </c>
      <c r="N466" s="123">
        <f t="shared" si="126"/>
        <v>1345469</v>
      </c>
    </row>
    <row r="467" spans="1:14" s="1" customFormat="1" ht="33" customHeight="1" x14ac:dyDescent="0.25">
      <c r="A467" s="101" t="s">
        <v>601</v>
      </c>
      <c r="B467" s="35" t="s">
        <v>602</v>
      </c>
      <c r="C467" s="10"/>
      <c r="D467" s="12"/>
      <c r="E467" s="12"/>
      <c r="F467" s="124">
        <f t="shared" ref="F467:N467" si="127">F473+F475+F476+F468+F474+F477+F470+F472+F471+F469</f>
        <v>83224</v>
      </c>
      <c r="G467" s="124">
        <f>G473+G475+G476+G468+G474+G477+G470+G472+G471+G469</f>
        <v>5965</v>
      </c>
      <c r="H467" s="124">
        <f t="shared" si="127"/>
        <v>89189</v>
      </c>
      <c r="I467" s="124">
        <f t="shared" si="127"/>
        <v>250000</v>
      </c>
      <c r="J467" s="174">
        <f t="shared" si="127"/>
        <v>-168994</v>
      </c>
      <c r="K467" s="124">
        <f t="shared" si="127"/>
        <v>81006</v>
      </c>
      <c r="L467" s="124">
        <f t="shared" si="127"/>
        <v>250000</v>
      </c>
      <c r="M467" s="124">
        <f t="shared" si="127"/>
        <v>-182400</v>
      </c>
      <c r="N467" s="124">
        <f t="shared" si="127"/>
        <v>67600</v>
      </c>
    </row>
    <row r="468" spans="1:14" s="1" customFormat="1" ht="53.25" customHeight="1" x14ac:dyDescent="0.25">
      <c r="A468" s="101" t="s">
        <v>181</v>
      </c>
      <c r="B468" s="35" t="s">
        <v>603</v>
      </c>
      <c r="C468" s="10">
        <v>600</v>
      </c>
      <c r="D468" s="13" t="s">
        <v>37</v>
      </c>
      <c r="E468" s="13" t="s">
        <v>339</v>
      </c>
      <c r="F468" s="123">
        <v>34875</v>
      </c>
      <c r="G468" s="123"/>
      <c r="H468" s="123">
        <f t="shared" ref="H468:H476" si="128">F468+G468</f>
        <v>34875</v>
      </c>
      <c r="I468" s="123">
        <v>250000</v>
      </c>
      <c r="J468" s="164">
        <v>-189650</v>
      </c>
      <c r="K468" s="123">
        <f>I468+J468</f>
        <v>60350</v>
      </c>
      <c r="L468" s="123">
        <v>250000</v>
      </c>
      <c r="M468" s="123">
        <v>-182400</v>
      </c>
      <c r="N468" s="123">
        <f>L468+M468</f>
        <v>67600</v>
      </c>
    </row>
    <row r="469" spans="1:14" s="1" customFormat="1" ht="62.25" customHeight="1" x14ac:dyDescent="0.25">
      <c r="A469" s="130" t="s">
        <v>1820</v>
      </c>
      <c r="B469" s="126" t="s">
        <v>1819</v>
      </c>
      <c r="C469" s="127">
        <v>200</v>
      </c>
      <c r="D469" s="128" t="s">
        <v>37</v>
      </c>
      <c r="E469" s="128" t="s">
        <v>339</v>
      </c>
      <c r="F469" s="123">
        <v>3988</v>
      </c>
      <c r="G469" s="123"/>
      <c r="H469" s="123">
        <f t="shared" si="128"/>
        <v>3988</v>
      </c>
      <c r="I469" s="123">
        <v>0</v>
      </c>
      <c r="J469" s="164"/>
      <c r="K469" s="123"/>
      <c r="L469" s="123"/>
      <c r="M469" s="123"/>
      <c r="N469" s="123"/>
    </row>
    <row r="470" spans="1:14" s="1" customFormat="1" ht="72.75" customHeight="1" x14ac:dyDescent="0.25">
      <c r="A470" s="187" t="s">
        <v>183</v>
      </c>
      <c r="B470" s="129" t="s">
        <v>1826</v>
      </c>
      <c r="C470" s="127">
        <v>400</v>
      </c>
      <c r="D470" s="128" t="s">
        <v>37</v>
      </c>
      <c r="E470" s="128" t="s">
        <v>339</v>
      </c>
      <c r="F470" s="123">
        <v>5000</v>
      </c>
      <c r="G470" s="123"/>
      <c r="H470" s="123">
        <f t="shared" si="128"/>
        <v>5000</v>
      </c>
      <c r="I470" s="123">
        <v>0</v>
      </c>
      <c r="J470" s="164"/>
      <c r="K470" s="123"/>
      <c r="L470" s="123"/>
      <c r="M470" s="123"/>
      <c r="N470" s="123"/>
    </row>
    <row r="471" spans="1:14" s="1" customFormat="1" ht="54" customHeight="1" x14ac:dyDescent="0.25">
      <c r="A471" s="187" t="s">
        <v>126</v>
      </c>
      <c r="B471" s="129" t="s">
        <v>1827</v>
      </c>
      <c r="C471" s="127">
        <v>500</v>
      </c>
      <c r="D471" s="128" t="s">
        <v>37</v>
      </c>
      <c r="E471" s="128" t="s">
        <v>339</v>
      </c>
      <c r="F471" s="123">
        <v>18994</v>
      </c>
      <c r="G471" s="123"/>
      <c r="H471" s="123">
        <f t="shared" si="128"/>
        <v>18994</v>
      </c>
      <c r="I471" s="123">
        <v>0</v>
      </c>
      <c r="J471" s="164">
        <v>18226</v>
      </c>
      <c r="K471" s="123">
        <f>I471+J471</f>
        <v>18226</v>
      </c>
      <c r="L471" s="123">
        <v>0</v>
      </c>
      <c r="M471" s="123"/>
      <c r="N471" s="123"/>
    </row>
    <row r="472" spans="1:14" s="1" customFormat="1" ht="34.5" customHeight="1" x14ac:dyDescent="0.25">
      <c r="A472" s="187" t="s">
        <v>128</v>
      </c>
      <c r="B472" s="129" t="s">
        <v>1828</v>
      </c>
      <c r="C472" s="127">
        <v>500</v>
      </c>
      <c r="D472" s="128" t="s">
        <v>37</v>
      </c>
      <c r="E472" s="128" t="s">
        <v>339</v>
      </c>
      <c r="F472" s="123">
        <v>20367</v>
      </c>
      <c r="G472" s="123"/>
      <c r="H472" s="123">
        <f t="shared" si="128"/>
        <v>20367</v>
      </c>
      <c r="I472" s="123">
        <v>0</v>
      </c>
      <c r="J472" s="164">
        <v>2430</v>
      </c>
      <c r="K472" s="123">
        <f>I472+J472</f>
        <v>2430</v>
      </c>
      <c r="L472" s="123">
        <v>0</v>
      </c>
      <c r="M472" s="123"/>
      <c r="N472" s="123"/>
    </row>
    <row r="473" spans="1:14" s="1" customFormat="1" ht="103.5" customHeight="1" x14ac:dyDescent="0.25">
      <c r="A473" s="130" t="s">
        <v>606</v>
      </c>
      <c r="B473" s="129" t="s">
        <v>611</v>
      </c>
      <c r="C473" s="127">
        <v>200</v>
      </c>
      <c r="D473" s="128" t="s">
        <v>37</v>
      </c>
      <c r="E473" s="128" t="s">
        <v>339</v>
      </c>
      <c r="F473" s="123"/>
      <c r="G473" s="123">
        <v>863</v>
      </c>
      <c r="H473" s="123">
        <f t="shared" si="128"/>
        <v>863</v>
      </c>
      <c r="I473" s="123"/>
      <c r="J473" s="164"/>
      <c r="K473" s="123"/>
      <c r="L473" s="123"/>
      <c r="M473" s="123"/>
      <c r="N473" s="123"/>
    </row>
    <row r="474" spans="1:14" s="1" customFormat="1" ht="96" hidden="1" customHeight="1" x14ac:dyDescent="0.25">
      <c r="A474" s="130" t="s">
        <v>608</v>
      </c>
      <c r="B474" s="129" t="s">
        <v>607</v>
      </c>
      <c r="C474" s="127">
        <v>400</v>
      </c>
      <c r="D474" s="128" t="s">
        <v>37</v>
      </c>
      <c r="E474" s="128" t="s">
        <v>339</v>
      </c>
      <c r="F474" s="123"/>
      <c r="G474" s="123"/>
      <c r="H474" s="123">
        <f t="shared" si="128"/>
        <v>0</v>
      </c>
      <c r="I474" s="123"/>
      <c r="J474" s="164"/>
      <c r="K474" s="123"/>
      <c r="L474" s="123"/>
      <c r="M474" s="123"/>
      <c r="N474" s="123"/>
    </row>
    <row r="475" spans="1:14" s="1" customFormat="1" ht="88.5" hidden="1" customHeight="1" x14ac:dyDescent="0.25">
      <c r="A475" s="130" t="s">
        <v>609</v>
      </c>
      <c r="B475" s="129" t="s">
        <v>607</v>
      </c>
      <c r="C475" s="127">
        <v>500</v>
      </c>
      <c r="D475" s="128" t="s">
        <v>37</v>
      </c>
      <c r="E475" s="128" t="s">
        <v>339</v>
      </c>
      <c r="F475" s="123"/>
      <c r="G475" s="123"/>
      <c r="H475" s="123">
        <f t="shared" si="128"/>
        <v>0</v>
      </c>
      <c r="I475" s="123"/>
      <c r="J475" s="164"/>
      <c r="K475" s="123"/>
      <c r="L475" s="123"/>
      <c r="M475" s="123"/>
      <c r="N475" s="123"/>
    </row>
    <row r="476" spans="1:14" s="1" customFormat="1" ht="96.75" customHeight="1" x14ac:dyDescent="0.25">
      <c r="A476" s="130" t="s">
        <v>610</v>
      </c>
      <c r="B476" s="129" t="s">
        <v>607</v>
      </c>
      <c r="C476" s="127">
        <v>600</v>
      </c>
      <c r="D476" s="128" t="s">
        <v>37</v>
      </c>
      <c r="E476" s="128" t="s">
        <v>339</v>
      </c>
      <c r="F476" s="123"/>
      <c r="G476" s="123">
        <v>5102</v>
      </c>
      <c r="H476" s="123">
        <f t="shared" si="128"/>
        <v>5102</v>
      </c>
      <c r="I476" s="123"/>
      <c r="J476" s="164"/>
      <c r="K476" s="123"/>
      <c r="L476" s="123"/>
      <c r="M476" s="123"/>
      <c r="N476" s="123"/>
    </row>
    <row r="477" spans="1:14" s="1" customFormat="1" ht="110.25" hidden="1" customHeight="1" x14ac:dyDescent="0.25">
      <c r="A477" s="130" t="s">
        <v>608</v>
      </c>
      <c r="B477" s="131" t="s">
        <v>611</v>
      </c>
      <c r="C477" s="127">
        <v>400</v>
      </c>
      <c r="D477" s="128" t="s">
        <v>37</v>
      </c>
      <c r="E477" s="128" t="s">
        <v>339</v>
      </c>
      <c r="F477" s="123"/>
      <c r="G477" s="123"/>
      <c r="H477" s="123"/>
      <c r="I477" s="123"/>
      <c r="J477" s="164"/>
      <c r="K477" s="123"/>
      <c r="L477" s="123"/>
      <c r="M477" s="123"/>
      <c r="N477" s="123"/>
    </row>
    <row r="478" spans="1:14" s="1" customFormat="1" ht="37.5" customHeight="1" x14ac:dyDescent="0.25">
      <c r="A478" s="188" t="s">
        <v>604</v>
      </c>
      <c r="B478" s="129" t="s">
        <v>605</v>
      </c>
      <c r="C478" s="132"/>
      <c r="D478" s="133"/>
      <c r="E478" s="133"/>
      <c r="F478" s="124">
        <f t="shared" ref="F478:N478" si="129">F479</f>
        <v>1068</v>
      </c>
      <c r="G478" s="124">
        <f t="shared" si="129"/>
        <v>0</v>
      </c>
      <c r="H478" s="124">
        <f t="shared" si="129"/>
        <v>1068</v>
      </c>
      <c r="I478" s="124">
        <f t="shared" si="129"/>
        <v>1068</v>
      </c>
      <c r="J478" s="174">
        <f t="shared" si="129"/>
        <v>0</v>
      </c>
      <c r="K478" s="124">
        <f t="shared" si="129"/>
        <v>1068</v>
      </c>
      <c r="L478" s="124">
        <f t="shared" si="129"/>
        <v>1068</v>
      </c>
      <c r="M478" s="124">
        <f t="shared" si="129"/>
        <v>0</v>
      </c>
      <c r="N478" s="124">
        <f t="shared" si="129"/>
        <v>1068</v>
      </c>
    </row>
    <row r="479" spans="1:14" s="1" customFormat="1" ht="85.5" customHeight="1" x14ac:dyDescent="0.25">
      <c r="A479" s="157" t="s">
        <v>1822</v>
      </c>
      <c r="B479" s="129" t="s">
        <v>1821</v>
      </c>
      <c r="C479" s="127">
        <v>600</v>
      </c>
      <c r="D479" s="128" t="s">
        <v>37</v>
      </c>
      <c r="E479" s="128" t="s">
        <v>71</v>
      </c>
      <c r="F479" s="123">
        <v>1068</v>
      </c>
      <c r="G479" s="123"/>
      <c r="H479" s="123">
        <f>F479+G479</f>
        <v>1068</v>
      </c>
      <c r="I479" s="123">
        <v>1068</v>
      </c>
      <c r="J479" s="164"/>
      <c r="K479" s="123">
        <f>I479+J479</f>
        <v>1068</v>
      </c>
      <c r="L479" s="123">
        <v>1068</v>
      </c>
      <c r="M479" s="123"/>
      <c r="N479" s="123">
        <f>L479+M479</f>
        <v>1068</v>
      </c>
    </row>
    <row r="480" spans="1:14" s="1" customFormat="1" ht="23.25" customHeight="1" x14ac:dyDescent="0.25">
      <c r="A480" s="25" t="s">
        <v>612</v>
      </c>
      <c r="B480" s="53" t="s">
        <v>613</v>
      </c>
      <c r="C480" s="2"/>
      <c r="D480" s="5"/>
      <c r="E480" s="5"/>
      <c r="F480" s="140">
        <f t="shared" ref="F480:N480" si="130">F497+F481+F513+F504</f>
        <v>2323408</v>
      </c>
      <c r="G480" s="140">
        <f t="shared" si="130"/>
        <v>261515</v>
      </c>
      <c r="H480" s="140">
        <f t="shared" si="130"/>
        <v>2584923</v>
      </c>
      <c r="I480" s="140">
        <f t="shared" si="130"/>
        <v>2482177</v>
      </c>
      <c r="J480" s="163">
        <f t="shared" si="130"/>
        <v>-2065</v>
      </c>
      <c r="K480" s="140">
        <f t="shared" si="130"/>
        <v>2480112</v>
      </c>
      <c r="L480" s="140">
        <f t="shared" si="130"/>
        <v>2612457</v>
      </c>
      <c r="M480" s="140">
        <f t="shared" si="130"/>
        <v>-2517</v>
      </c>
      <c r="N480" s="140">
        <f t="shared" si="130"/>
        <v>2609940</v>
      </c>
    </row>
    <row r="481" spans="1:14" s="1" customFormat="1" ht="41.25" customHeight="1" x14ac:dyDescent="0.25">
      <c r="A481" s="23" t="s">
        <v>614</v>
      </c>
      <c r="B481" s="55" t="s">
        <v>615</v>
      </c>
      <c r="C481" s="3"/>
      <c r="D481" s="6"/>
      <c r="E481" s="6"/>
      <c r="F481" s="123">
        <f t="shared" ref="F481:N481" si="131">F483+F488+F489+F490+F491+F492+F493+F494+F495+F496+F484+F485+F486+F487+F482</f>
        <v>1769715</v>
      </c>
      <c r="G481" s="123">
        <f t="shared" si="131"/>
        <v>260235</v>
      </c>
      <c r="H481" s="123">
        <f t="shared" si="131"/>
        <v>2029950</v>
      </c>
      <c r="I481" s="123">
        <f t="shared" si="131"/>
        <v>1888103</v>
      </c>
      <c r="J481" s="164">
        <f t="shared" si="131"/>
        <v>0</v>
      </c>
      <c r="K481" s="123">
        <f t="shared" si="131"/>
        <v>1888103</v>
      </c>
      <c r="L481" s="123">
        <f t="shared" si="131"/>
        <v>1993566</v>
      </c>
      <c r="M481" s="123">
        <f t="shared" si="131"/>
        <v>0</v>
      </c>
      <c r="N481" s="123">
        <f t="shared" si="131"/>
        <v>1993566</v>
      </c>
    </row>
    <row r="482" spans="1:14" s="1" customFormat="1" ht="67.5" hidden="1" customHeight="1" x14ac:dyDescent="0.25">
      <c r="A482" s="23" t="s">
        <v>616</v>
      </c>
      <c r="B482" s="55" t="s">
        <v>617</v>
      </c>
      <c r="C482" s="3">
        <v>500</v>
      </c>
      <c r="D482" s="7" t="s">
        <v>37</v>
      </c>
      <c r="E482" s="7" t="s">
        <v>93</v>
      </c>
      <c r="F482" s="123"/>
      <c r="G482" s="123"/>
      <c r="H482" s="123"/>
      <c r="I482" s="123"/>
      <c r="J482" s="164"/>
      <c r="K482" s="123"/>
      <c r="L482" s="123"/>
      <c r="M482" s="123"/>
      <c r="N482" s="123"/>
    </row>
    <row r="483" spans="1:14" s="1" customFormat="1" ht="53.25" customHeight="1" x14ac:dyDescent="0.25">
      <c r="A483" s="23" t="s">
        <v>616</v>
      </c>
      <c r="B483" s="55" t="s">
        <v>618</v>
      </c>
      <c r="C483" s="3">
        <v>500</v>
      </c>
      <c r="D483" s="7" t="s">
        <v>37</v>
      </c>
      <c r="E483" s="7" t="s">
        <v>93</v>
      </c>
      <c r="F483" s="123">
        <v>480377</v>
      </c>
      <c r="G483" s="123">
        <v>260235</v>
      </c>
      <c r="H483" s="123">
        <f t="shared" ref="H483:H496" si="132">F483+G483</f>
        <v>740612</v>
      </c>
      <c r="I483" s="123">
        <v>504292</v>
      </c>
      <c r="J483" s="164"/>
      <c r="K483" s="123">
        <f t="shared" ref="K483:K496" si="133">I483+J483</f>
        <v>504292</v>
      </c>
      <c r="L483" s="123">
        <v>533172</v>
      </c>
      <c r="M483" s="123"/>
      <c r="N483" s="123">
        <f t="shared" ref="N483:N496" si="134">L483+M483</f>
        <v>533172</v>
      </c>
    </row>
    <row r="484" spans="1:14" s="1" customFormat="1" ht="58.5" hidden="1" customHeight="1" x14ac:dyDescent="0.25">
      <c r="A484" s="23" t="s">
        <v>619</v>
      </c>
      <c r="B484" s="55" t="s">
        <v>620</v>
      </c>
      <c r="C484" s="3">
        <v>800</v>
      </c>
      <c r="D484" s="7" t="s">
        <v>37</v>
      </c>
      <c r="E484" s="7" t="s">
        <v>93</v>
      </c>
      <c r="F484" s="123"/>
      <c r="G484" s="123"/>
      <c r="H484" s="123">
        <f t="shared" si="132"/>
        <v>0</v>
      </c>
      <c r="I484" s="123"/>
      <c r="J484" s="164"/>
      <c r="K484" s="123">
        <f t="shared" si="133"/>
        <v>0</v>
      </c>
      <c r="L484" s="123"/>
      <c r="M484" s="123"/>
      <c r="N484" s="123">
        <f t="shared" si="134"/>
        <v>0</v>
      </c>
    </row>
    <row r="485" spans="1:14" s="1" customFormat="1" ht="31.5" hidden="1" customHeight="1" x14ac:dyDescent="0.25">
      <c r="A485" s="23" t="s">
        <v>621</v>
      </c>
      <c r="B485" s="55" t="s">
        <v>622</v>
      </c>
      <c r="C485" s="3">
        <v>800</v>
      </c>
      <c r="D485" s="7" t="s">
        <v>37</v>
      </c>
      <c r="E485" s="7" t="s">
        <v>30</v>
      </c>
      <c r="F485" s="123"/>
      <c r="G485" s="123"/>
      <c r="H485" s="123">
        <f t="shared" si="132"/>
        <v>0</v>
      </c>
      <c r="I485" s="123"/>
      <c r="J485" s="164"/>
      <c r="K485" s="123">
        <f t="shared" si="133"/>
        <v>0</v>
      </c>
      <c r="L485" s="123"/>
      <c r="M485" s="123"/>
      <c r="N485" s="123">
        <f t="shared" si="134"/>
        <v>0</v>
      </c>
    </row>
    <row r="486" spans="1:14" s="1" customFormat="1" ht="49.5" hidden="1" customHeight="1" x14ac:dyDescent="0.25">
      <c r="A486" s="44" t="s">
        <v>623</v>
      </c>
      <c r="B486" s="55" t="s">
        <v>624</v>
      </c>
      <c r="C486" s="3">
        <v>800</v>
      </c>
      <c r="D486" s="7" t="s">
        <v>37</v>
      </c>
      <c r="E486" s="7" t="s">
        <v>93</v>
      </c>
      <c r="F486" s="123"/>
      <c r="G486" s="123"/>
      <c r="H486" s="123">
        <f t="shared" si="132"/>
        <v>0</v>
      </c>
      <c r="I486" s="123"/>
      <c r="J486" s="164"/>
      <c r="K486" s="123">
        <f t="shared" si="133"/>
        <v>0</v>
      </c>
      <c r="L486" s="123"/>
      <c r="M486" s="123"/>
      <c r="N486" s="123">
        <f t="shared" si="134"/>
        <v>0</v>
      </c>
    </row>
    <row r="487" spans="1:14" s="1" customFormat="1" ht="58.5" hidden="1" customHeight="1" x14ac:dyDescent="0.25">
      <c r="A487" s="23" t="s">
        <v>616</v>
      </c>
      <c r="B487" s="55" t="s">
        <v>617</v>
      </c>
      <c r="C487" s="3">
        <v>500</v>
      </c>
      <c r="D487" s="7" t="s">
        <v>37</v>
      </c>
      <c r="E487" s="7" t="s">
        <v>93</v>
      </c>
      <c r="F487" s="123"/>
      <c r="G487" s="123"/>
      <c r="H487" s="123">
        <f t="shared" si="132"/>
        <v>0</v>
      </c>
      <c r="I487" s="123"/>
      <c r="J487" s="164"/>
      <c r="K487" s="123">
        <f t="shared" si="133"/>
        <v>0</v>
      </c>
      <c r="L487" s="123"/>
      <c r="M487" s="123"/>
      <c r="N487" s="123">
        <f t="shared" si="134"/>
        <v>0</v>
      </c>
    </row>
    <row r="488" spans="1:14" s="1" customFormat="1" ht="101.25" customHeight="1" x14ac:dyDescent="0.25">
      <c r="A488" s="23" t="s">
        <v>625</v>
      </c>
      <c r="B488" s="55" t="s">
        <v>626</v>
      </c>
      <c r="C488" s="3">
        <v>300</v>
      </c>
      <c r="D488" s="7" t="s">
        <v>37</v>
      </c>
      <c r="E488" s="7" t="s">
        <v>93</v>
      </c>
      <c r="F488" s="123">
        <v>11103</v>
      </c>
      <c r="G488" s="123"/>
      <c r="H488" s="123">
        <f t="shared" si="132"/>
        <v>11103</v>
      </c>
      <c r="I488" s="123">
        <v>11058</v>
      </c>
      <c r="J488" s="164"/>
      <c r="K488" s="123">
        <f t="shared" si="133"/>
        <v>11058</v>
      </c>
      <c r="L488" s="123">
        <v>11471</v>
      </c>
      <c r="M488" s="123"/>
      <c r="N488" s="123">
        <f t="shared" si="134"/>
        <v>11471</v>
      </c>
    </row>
    <row r="489" spans="1:14" s="1" customFormat="1" ht="126" x14ac:dyDescent="0.25">
      <c r="A489" s="23" t="s">
        <v>627</v>
      </c>
      <c r="B489" s="55" t="s">
        <v>628</v>
      </c>
      <c r="C489" s="3">
        <v>500</v>
      </c>
      <c r="D489" s="7" t="s">
        <v>37</v>
      </c>
      <c r="E489" s="7" t="s">
        <v>30</v>
      </c>
      <c r="F489" s="123">
        <v>476631</v>
      </c>
      <c r="G489" s="123"/>
      <c r="H489" s="123">
        <f t="shared" si="132"/>
        <v>476631</v>
      </c>
      <c r="I489" s="123">
        <v>495439</v>
      </c>
      <c r="J489" s="164"/>
      <c r="K489" s="123">
        <f t="shared" si="133"/>
        <v>495439</v>
      </c>
      <c r="L489" s="123">
        <v>515256</v>
      </c>
      <c r="M489" s="123"/>
      <c r="N489" s="123">
        <f t="shared" si="134"/>
        <v>515256</v>
      </c>
    </row>
    <row r="490" spans="1:14" s="1" customFormat="1" ht="110.25" x14ac:dyDescent="0.25">
      <c r="A490" s="23" t="s">
        <v>629</v>
      </c>
      <c r="B490" s="55" t="s">
        <v>630</v>
      </c>
      <c r="C490" s="3">
        <v>500</v>
      </c>
      <c r="D490" s="7" t="s">
        <v>37</v>
      </c>
      <c r="E490" s="7" t="s">
        <v>30</v>
      </c>
      <c r="F490" s="123">
        <v>43513</v>
      </c>
      <c r="G490" s="123"/>
      <c r="H490" s="123">
        <f t="shared" si="132"/>
        <v>43513</v>
      </c>
      <c r="I490" s="123">
        <v>45254</v>
      </c>
      <c r="J490" s="164"/>
      <c r="K490" s="123">
        <f t="shared" si="133"/>
        <v>45254</v>
      </c>
      <c r="L490" s="123">
        <v>47064</v>
      </c>
      <c r="M490" s="123"/>
      <c r="N490" s="123">
        <f t="shared" si="134"/>
        <v>47064</v>
      </c>
    </row>
    <row r="491" spans="1:14" s="1" customFormat="1" ht="126" hidden="1" x14ac:dyDescent="0.25">
      <c r="A491" s="23" t="s">
        <v>631</v>
      </c>
      <c r="B491" s="55" t="s">
        <v>632</v>
      </c>
      <c r="C491" s="3">
        <v>500</v>
      </c>
      <c r="D491" s="7" t="s">
        <v>37</v>
      </c>
      <c r="E491" s="7" t="s">
        <v>30</v>
      </c>
      <c r="F491" s="123"/>
      <c r="G491" s="123"/>
      <c r="H491" s="123">
        <f t="shared" si="132"/>
        <v>0</v>
      </c>
      <c r="I491" s="123"/>
      <c r="J491" s="164"/>
      <c r="K491" s="123">
        <f t="shared" si="133"/>
        <v>0</v>
      </c>
      <c r="L491" s="123"/>
      <c r="M491" s="123"/>
      <c r="N491" s="123">
        <f t="shared" si="134"/>
        <v>0</v>
      </c>
    </row>
    <row r="492" spans="1:14" s="1" customFormat="1" ht="110.25" hidden="1" x14ac:dyDescent="0.25">
      <c r="A492" s="23" t="s">
        <v>633</v>
      </c>
      <c r="B492" s="55" t="s">
        <v>634</v>
      </c>
      <c r="C492" s="3">
        <v>500</v>
      </c>
      <c r="D492" s="7" t="s">
        <v>37</v>
      </c>
      <c r="E492" s="7" t="s">
        <v>30</v>
      </c>
      <c r="F492" s="123"/>
      <c r="G492" s="123"/>
      <c r="H492" s="123">
        <f t="shared" si="132"/>
        <v>0</v>
      </c>
      <c r="I492" s="123"/>
      <c r="J492" s="164"/>
      <c r="K492" s="123">
        <f t="shared" si="133"/>
        <v>0</v>
      </c>
      <c r="L492" s="123"/>
      <c r="M492" s="123"/>
      <c r="N492" s="123">
        <f t="shared" si="134"/>
        <v>0</v>
      </c>
    </row>
    <row r="493" spans="1:14" s="1" customFormat="1" ht="41.25" customHeight="1" x14ac:dyDescent="0.25">
      <c r="A493" s="23" t="s">
        <v>635</v>
      </c>
      <c r="B493" s="55" t="s">
        <v>636</v>
      </c>
      <c r="C493" s="3">
        <v>500</v>
      </c>
      <c r="D493" s="7" t="s">
        <v>37</v>
      </c>
      <c r="E493" s="7" t="s">
        <v>30</v>
      </c>
      <c r="F493" s="123">
        <v>390462</v>
      </c>
      <c r="G493" s="123"/>
      <c r="H493" s="123">
        <f t="shared" si="132"/>
        <v>390462</v>
      </c>
      <c r="I493" s="123">
        <v>407805</v>
      </c>
      <c r="J493" s="164"/>
      <c r="K493" s="123">
        <f t="shared" si="133"/>
        <v>407805</v>
      </c>
      <c r="L493" s="123">
        <v>424116</v>
      </c>
      <c r="M493" s="123"/>
      <c r="N493" s="123">
        <f t="shared" si="134"/>
        <v>424116</v>
      </c>
    </row>
    <row r="494" spans="1:14" s="1" customFormat="1" ht="47.25" x14ac:dyDescent="0.25">
      <c r="A494" s="23" t="s">
        <v>637</v>
      </c>
      <c r="B494" s="55" t="s">
        <v>638</v>
      </c>
      <c r="C494" s="3">
        <v>500</v>
      </c>
      <c r="D494" s="7" t="s">
        <v>37</v>
      </c>
      <c r="E494" s="7" t="s">
        <v>30</v>
      </c>
      <c r="F494" s="123">
        <v>297027</v>
      </c>
      <c r="G494" s="123"/>
      <c r="H494" s="123">
        <f t="shared" si="132"/>
        <v>297027</v>
      </c>
      <c r="I494" s="123">
        <v>323407</v>
      </c>
      <c r="J494" s="164"/>
      <c r="K494" s="123">
        <f t="shared" si="133"/>
        <v>323407</v>
      </c>
      <c r="L494" s="123">
        <v>347480</v>
      </c>
      <c r="M494" s="123"/>
      <c r="N494" s="123">
        <f t="shared" si="134"/>
        <v>347480</v>
      </c>
    </row>
    <row r="495" spans="1:14" s="1" customFormat="1" ht="47.25" x14ac:dyDescent="0.25">
      <c r="A495" s="23" t="s">
        <v>639</v>
      </c>
      <c r="B495" s="55" t="s">
        <v>640</v>
      </c>
      <c r="C495" s="3">
        <v>500</v>
      </c>
      <c r="D495" s="7" t="s">
        <v>37</v>
      </c>
      <c r="E495" s="7" t="s">
        <v>93</v>
      </c>
      <c r="F495" s="123">
        <v>60604</v>
      </c>
      <c r="G495" s="123"/>
      <c r="H495" s="123">
        <f t="shared" si="132"/>
        <v>60604</v>
      </c>
      <c r="I495" s="123">
        <v>90850</v>
      </c>
      <c r="J495" s="164"/>
      <c r="K495" s="123">
        <f t="shared" si="133"/>
        <v>90850</v>
      </c>
      <c r="L495" s="123">
        <v>105009</v>
      </c>
      <c r="M495" s="123"/>
      <c r="N495" s="123">
        <f t="shared" si="134"/>
        <v>105009</v>
      </c>
    </row>
    <row r="496" spans="1:14" s="1" customFormat="1" ht="54" customHeight="1" x14ac:dyDescent="0.25">
      <c r="A496" s="23" t="s">
        <v>641</v>
      </c>
      <c r="B496" s="55" t="s">
        <v>642</v>
      </c>
      <c r="C496" s="3">
        <v>500</v>
      </c>
      <c r="D496" s="7" t="s">
        <v>37</v>
      </c>
      <c r="E496" s="7" t="s">
        <v>93</v>
      </c>
      <c r="F496" s="123">
        <v>9998</v>
      </c>
      <c r="G496" s="123"/>
      <c r="H496" s="123">
        <f t="shared" si="132"/>
        <v>9998</v>
      </c>
      <c r="I496" s="123">
        <v>9998</v>
      </c>
      <c r="J496" s="164"/>
      <c r="K496" s="123">
        <f t="shared" si="133"/>
        <v>9998</v>
      </c>
      <c r="L496" s="123">
        <v>9998</v>
      </c>
      <c r="M496" s="123"/>
      <c r="N496" s="123">
        <f t="shared" si="134"/>
        <v>9998</v>
      </c>
    </row>
    <row r="497" spans="1:14" s="1" customFormat="1" ht="31.5" x14ac:dyDescent="0.25">
      <c r="A497" s="23" t="s">
        <v>643</v>
      </c>
      <c r="B497" s="35" t="s">
        <v>644</v>
      </c>
      <c r="C497" s="10"/>
      <c r="D497" s="12"/>
      <c r="E497" s="12"/>
      <c r="F497" s="125">
        <f t="shared" ref="F497:N497" si="135">F500+F499+F501+F502+F498+F503</f>
        <v>406013</v>
      </c>
      <c r="G497" s="125">
        <f t="shared" si="135"/>
        <v>0</v>
      </c>
      <c r="H497" s="125">
        <f t="shared" si="135"/>
        <v>406013</v>
      </c>
      <c r="I497" s="125">
        <f t="shared" si="135"/>
        <v>443788</v>
      </c>
      <c r="J497" s="173">
        <f t="shared" si="135"/>
        <v>0</v>
      </c>
      <c r="K497" s="125">
        <f t="shared" si="135"/>
        <v>443788</v>
      </c>
      <c r="L497" s="125">
        <f t="shared" si="135"/>
        <v>463416</v>
      </c>
      <c r="M497" s="125">
        <f t="shared" si="135"/>
        <v>0</v>
      </c>
      <c r="N497" s="125">
        <f t="shared" si="135"/>
        <v>463416</v>
      </c>
    </row>
    <row r="498" spans="1:14" s="1" customFormat="1" ht="47.25" hidden="1" x14ac:dyDescent="0.25">
      <c r="A498" s="44" t="s">
        <v>645</v>
      </c>
      <c r="B498" s="35" t="s">
        <v>646</v>
      </c>
      <c r="C498" s="10">
        <v>800</v>
      </c>
      <c r="D498" s="13" t="s">
        <v>37</v>
      </c>
      <c r="E498" s="13" t="s">
        <v>93</v>
      </c>
      <c r="F498" s="123"/>
      <c r="G498" s="123"/>
      <c r="H498" s="123"/>
      <c r="I498" s="123"/>
      <c r="J498" s="164"/>
      <c r="K498" s="123"/>
      <c r="L498" s="123"/>
      <c r="M498" s="123"/>
      <c r="N498" s="123"/>
    </row>
    <row r="499" spans="1:14" s="1" customFormat="1" ht="40.5" customHeight="1" x14ac:dyDescent="0.25">
      <c r="A499" s="23" t="s">
        <v>647</v>
      </c>
      <c r="B499" s="35" t="s">
        <v>648</v>
      </c>
      <c r="C499" s="3">
        <v>500</v>
      </c>
      <c r="D499" s="7" t="s">
        <v>37</v>
      </c>
      <c r="E499" s="7" t="s">
        <v>93</v>
      </c>
      <c r="F499" s="123">
        <v>8393</v>
      </c>
      <c r="G499" s="123"/>
      <c r="H499" s="123">
        <f>F499+G499</f>
        <v>8393</v>
      </c>
      <c r="I499" s="123">
        <v>8324</v>
      </c>
      <c r="J499" s="164"/>
      <c r="K499" s="123">
        <f>I499+J499</f>
        <v>8324</v>
      </c>
      <c r="L499" s="123">
        <v>8285</v>
      </c>
      <c r="M499" s="123"/>
      <c r="N499" s="123">
        <f>L499+M499</f>
        <v>8285</v>
      </c>
    </row>
    <row r="500" spans="1:14" s="1" customFormat="1" ht="63" x14ac:dyDescent="0.25">
      <c r="A500" s="23" t="s">
        <v>1977</v>
      </c>
      <c r="B500" s="35" t="s">
        <v>649</v>
      </c>
      <c r="C500" s="3">
        <v>500</v>
      </c>
      <c r="D500" s="7" t="s">
        <v>37</v>
      </c>
      <c r="E500" s="7" t="s">
        <v>93</v>
      </c>
      <c r="F500" s="123">
        <v>6779</v>
      </c>
      <c r="G500" s="123"/>
      <c r="H500" s="123">
        <f>F500+G500</f>
        <v>6779</v>
      </c>
      <c r="I500" s="123">
        <v>4155</v>
      </c>
      <c r="J500" s="164"/>
      <c r="K500" s="123">
        <f>I500+J500</f>
        <v>4155</v>
      </c>
      <c r="L500" s="123">
        <v>3970</v>
      </c>
      <c r="M500" s="123"/>
      <c r="N500" s="123">
        <f>L500+M500</f>
        <v>3970</v>
      </c>
    </row>
    <row r="501" spans="1:14" s="1" customFormat="1" ht="47.25" x14ac:dyDescent="0.25">
      <c r="A501" s="23" t="s">
        <v>650</v>
      </c>
      <c r="B501" s="35" t="s">
        <v>651</v>
      </c>
      <c r="C501" s="3">
        <v>500</v>
      </c>
      <c r="D501" s="7" t="s">
        <v>37</v>
      </c>
      <c r="E501" s="7" t="s">
        <v>93</v>
      </c>
      <c r="F501" s="123">
        <v>120423</v>
      </c>
      <c r="G501" s="123"/>
      <c r="H501" s="123">
        <f>F501+G501</f>
        <v>120423</v>
      </c>
      <c r="I501" s="123">
        <v>137588</v>
      </c>
      <c r="J501" s="164"/>
      <c r="K501" s="123">
        <f>I501+J501</f>
        <v>137588</v>
      </c>
      <c r="L501" s="123">
        <v>129437</v>
      </c>
      <c r="M501" s="123"/>
      <c r="N501" s="123">
        <f>L501+M501</f>
        <v>129437</v>
      </c>
    </row>
    <row r="502" spans="1:14" s="1" customFormat="1" ht="36.75" customHeight="1" x14ac:dyDescent="0.25">
      <c r="A502" s="23" t="s">
        <v>1835</v>
      </c>
      <c r="B502" s="35" t="s">
        <v>652</v>
      </c>
      <c r="C502" s="3">
        <v>500</v>
      </c>
      <c r="D502" s="7" t="s">
        <v>37</v>
      </c>
      <c r="E502" s="7" t="s">
        <v>93</v>
      </c>
      <c r="F502" s="123">
        <v>208211</v>
      </c>
      <c r="G502" s="123"/>
      <c r="H502" s="123">
        <f>F502+G502</f>
        <v>208211</v>
      </c>
      <c r="I502" s="123">
        <v>225111</v>
      </c>
      <c r="J502" s="164"/>
      <c r="K502" s="123">
        <f>I502+J502</f>
        <v>225111</v>
      </c>
      <c r="L502" s="123">
        <v>247946</v>
      </c>
      <c r="M502" s="123"/>
      <c r="N502" s="123">
        <f>L502+M502</f>
        <v>247946</v>
      </c>
    </row>
    <row r="503" spans="1:14" s="1" customFormat="1" ht="40.5" customHeight="1" x14ac:dyDescent="0.25">
      <c r="A503" s="23" t="s">
        <v>1824</v>
      </c>
      <c r="B503" s="35" t="s">
        <v>1823</v>
      </c>
      <c r="C503" s="3">
        <v>500</v>
      </c>
      <c r="D503" s="7" t="s">
        <v>37</v>
      </c>
      <c r="E503" s="7" t="s">
        <v>93</v>
      </c>
      <c r="F503" s="123">
        <v>62207</v>
      </c>
      <c r="G503" s="123"/>
      <c r="H503" s="123">
        <f>F503+G503</f>
        <v>62207</v>
      </c>
      <c r="I503" s="123">
        <v>68610</v>
      </c>
      <c r="J503" s="164"/>
      <c r="K503" s="123">
        <f>I503+J503</f>
        <v>68610</v>
      </c>
      <c r="L503" s="123">
        <v>73778</v>
      </c>
      <c r="M503" s="123"/>
      <c r="N503" s="123">
        <f>L503+M503</f>
        <v>73778</v>
      </c>
    </row>
    <row r="504" spans="1:14" s="1" customFormat="1" ht="31.5" x14ac:dyDescent="0.25">
      <c r="A504" s="23" t="s">
        <v>653</v>
      </c>
      <c r="B504" s="35" t="s">
        <v>654</v>
      </c>
      <c r="C504" s="3"/>
      <c r="D504" s="6"/>
      <c r="E504" s="6"/>
      <c r="F504" s="123">
        <f t="shared" ref="F504:N504" si="136">F505+F506+F507+F511+F508+F509+F510+F512</f>
        <v>147197</v>
      </c>
      <c r="G504" s="123">
        <f t="shared" si="136"/>
        <v>1280</v>
      </c>
      <c r="H504" s="123">
        <f t="shared" si="136"/>
        <v>148477</v>
      </c>
      <c r="I504" s="123">
        <f t="shared" si="136"/>
        <v>149803</v>
      </c>
      <c r="J504" s="164">
        <f t="shared" si="136"/>
        <v>-2065</v>
      </c>
      <c r="K504" s="123">
        <f t="shared" si="136"/>
        <v>147738</v>
      </c>
      <c r="L504" s="123">
        <f t="shared" si="136"/>
        <v>154992</v>
      </c>
      <c r="M504" s="123">
        <f t="shared" si="136"/>
        <v>-2517</v>
      </c>
      <c r="N504" s="123">
        <f t="shared" si="136"/>
        <v>152475</v>
      </c>
    </row>
    <row r="505" spans="1:14" s="1" customFormat="1" ht="62.25" hidden="1" customHeight="1" x14ac:dyDescent="0.25">
      <c r="A505" s="23" t="s">
        <v>655</v>
      </c>
      <c r="B505" s="35" t="s">
        <v>656</v>
      </c>
      <c r="C505" s="4" t="s">
        <v>16</v>
      </c>
      <c r="D505" s="7" t="s">
        <v>13</v>
      </c>
      <c r="E505" s="7" t="s">
        <v>71</v>
      </c>
      <c r="F505" s="123"/>
      <c r="G505" s="123"/>
      <c r="H505" s="123"/>
      <c r="I505" s="123"/>
      <c r="J505" s="164"/>
      <c r="K505" s="123"/>
      <c r="L505" s="123"/>
      <c r="M505" s="123"/>
      <c r="N505" s="123"/>
    </row>
    <row r="506" spans="1:14" s="1" customFormat="1" ht="31.5" hidden="1" x14ac:dyDescent="0.25">
      <c r="A506" s="23" t="s">
        <v>251</v>
      </c>
      <c r="B506" s="35" t="s">
        <v>657</v>
      </c>
      <c r="C506" s="3">
        <v>300</v>
      </c>
      <c r="D506" s="7" t="s">
        <v>13</v>
      </c>
      <c r="E506" s="7" t="s">
        <v>71</v>
      </c>
      <c r="F506" s="123"/>
      <c r="G506" s="123"/>
      <c r="H506" s="123"/>
      <c r="I506" s="123"/>
      <c r="J506" s="164"/>
      <c r="K506" s="123"/>
      <c r="L506" s="123"/>
      <c r="M506" s="123"/>
      <c r="N506" s="123"/>
    </row>
    <row r="507" spans="1:14" s="1" customFormat="1" ht="78.75" hidden="1" x14ac:dyDescent="0.25">
      <c r="A507" s="23" t="s">
        <v>658</v>
      </c>
      <c r="B507" s="35" t="s">
        <v>659</v>
      </c>
      <c r="C507" s="3">
        <v>300</v>
      </c>
      <c r="D507" s="7" t="s">
        <v>13</v>
      </c>
      <c r="E507" s="7" t="s">
        <v>71</v>
      </c>
      <c r="F507" s="123"/>
      <c r="G507" s="123"/>
      <c r="H507" s="123"/>
      <c r="I507" s="123"/>
      <c r="J507" s="164"/>
      <c r="K507" s="123"/>
      <c r="L507" s="123"/>
      <c r="M507" s="123"/>
      <c r="N507" s="123"/>
    </row>
    <row r="508" spans="1:14" s="1" customFormat="1" ht="56.25" customHeight="1" x14ac:dyDescent="0.25">
      <c r="A508" s="23" t="s">
        <v>655</v>
      </c>
      <c r="B508" s="35" t="s">
        <v>656</v>
      </c>
      <c r="C508" s="4" t="s">
        <v>16</v>
      </c>
      <c r="D508" s="7" t="s">
        <v>37</v>
      </c>
      <c r="E508" s="7" t="s">
        <v>71</v>
      </c>
      <c r="F508" s="123">
        <v>121630</v>
      </c>
      <c r="G508" s="123">
        <v>1037</v>
      </c>
      <c r="H508" s="123">
        <f>F508+G508</f>
        <v>122667</v>
      </c>
      <c r="I508" s="123">
        <v>120776</v>
      </c>
      <c r="J508" s="164">
        <f>-2495+807</f>
        <v>-1688</v>
      </c>
      <c r="K508" s="123">
        <f>I508+J508</f>
        <v>119088</v>
      </c>
      <c r="L508" s="123">
        <v>124774</v>
      </c>
      <c r="M508" s="123">
        <f>-2591+535</f>
        <v>-2056</v>
      </c>
      <c r="N508" s="123">
        <f>L508+M508</f>
        <v>122718</v>
      </c>
    </row>
    <row r="509" spans="1:14" s="1" customFormat="1" ht="36.75" customHeight="1" x14ac:dyDescent="0.25">
      <c r="A509" s="23" t="s">
        <v>251</v>
      </c>
      <c r="B509" s="35" t="s">
        <v>657</v>
      </c>
      <c r="C509" s="3">
        <v>300</v>
      </c>
      <c r="D509" s="7" t="s">
        <v>37</v>
      </c>
      <c r="E509" s="7" t="s">
        <v>30</v>
      </c>
      <c r="F509" s="123">
        <v>798</v>
      </c>
      <c r="G509" s="123"/>
      <c r="H509" s="123">
        <f>F509+G509</f>
        <v>798</v>
      </c>
      <c r="I509" s="123">
        <v>830</v>
      </c>
      <c r="J509" s="164"/>
      <c r="K509" s="123">
        <f>I509+J509</f>
        <v>830</v>
      </c>
      <c r="L509" s="123">
        <v>863</v>
      </c>
      <c r="M509" s="123"/>
      <c r="N509" s="123">
        <f>L509+M509</f>
        <v>863</v>
      </c>
    </row>
    <row r="510" spans="1:14" s="1" customFormat="1" ht="87" customHeight="1" x14ac:dyDescent="0.25">
      <c r="A510" s="23" t="s">
        <v>658</v>
      </c>
      <c r="B510" s="35" t="s">
        <v>659</v>
      </c>
      <c r="C510" s="3">
        <v>300</v>
      </c>
      <c r="D510" s="7" t="s">
        <v>37</v>
      </c>
      <c r="E510" s="7" t="s">
        <v>30</v>
      </c>
      <c r="F510" s="123">
        <v>943</v>
      </c>
      <c r="G510" s="123"/>
      <c r="H510" s="123">
        <f>F510+G510</f>
        <v>943</v>
      </c>
      <c r="I510" s="123">
        <v>1000</v>
      </c>
      <c r="J510" s="164"/>
      <c r="K510" s="123">
        <f>I510+J510</f>
        <v>1000</v>
      </c>
      <c r="L510" s="123">
        <v>1060</v>
      </c>
      <c r="M510" s="123"/>
      <c r="N510" s="123">
        <f>L510+M510</f>
        <v>1060</v>
      </c>
    </row>
    <row r="511" spans="1:14" s="1" customFormat="1" ht="47.25" hidden="1" x14ac:dyDescent="0.25">
      <c r="A511" s="23" t="s">
        <v>660</v>
      </c>
      <c r="B511" s="35" t="s">
        <v>661</v>
      </c>
      <c r="C511" s="3">
        <v>600</v>
      </c>
      <c r="D511" s="7" t="s">
        <v>13</v>
      </c>
      <c r="E511" s="7" t="s">
        <v>71</v>
      </c>
      <c r="F511" s="123"/>
      <c r="G511" s="123"/>
      <c r="H511" s="123">
        <f>F511+G511</f>
        <v>0</v>
      </c>
      <c r="I511" s="123"/>
      <c r="J511" s="164"/>
      <c r="K511" s="123">
        <f>I511+J511</f>
        <v>0</v>
      </c>
      <c r="L511" s="123"/>
      <c r="M511" s="123"/>
      <c r="N511" s="123">
        <f>L511+M511</f>
        <v>0</v>
      </c>
    </row>
    <row r="512" spans="1:14" s="1" customFormat="1" ht="42.75" customHeight="1" x14ac:dyDescent="0.25">
      <c r="A512" s="23" t="s">
        <v>660</v>
      </c>
      <c r="B512" s="35" t="s">
        <v>661</v>
      </c>
      <c r="C512" s="3">
        <v>600</v>
      </c>
      <c r="D512" s="7" t="s">
        <v>37</v>
      </c>
      <c r="E512" s="7" t="s">
        <v>71</v>
      </c>
      <c r="F512" s="123">
        <v>23826</v>
      </c>
      <c r="G512" s="123">
        <v>243</v>
      </c>
      <c r="H512" s="123">
        <f>F512+G512</f>
        <v>24069</v>
      </c>
      <c r="I512" s="123">
        <v>27197</v>
      </c>
      <c r="J512" s="164">
        <f>-566+189</f>
        <v>-377</v>
      </c>
      <c r="K512" s="123">
        <f>I512+J512</f>
        <v>26820</v>
      </c>
      <c r="L512" s="123">
        <v>28295</v>
      </c>
      <c r="M512" s="123">
        <f>-587+126</f>
        <v>-461</v>
      </c>
      <c r="N512" s="123">
        <f>L512+M512</f>
        <v>27834</v>
      </c>
    </row>
    <row r="513" spans="1:14" s="1" customFormat="1" ht="39" customHeight="1" x14ac:dyDescent="0.25">
      <c r="A513" s="101" t="s">
        <v>90</v>
      </c>
      <c r="B513" s="35" t="s">
        <v>662</v>
      </c>
      <c r="C513" s="14"/>
      <c r="D513" s="14"/>
      <c r="E513" s="14"/>
      <c r="F513" s="123">
        <f t="shared" ref="F513:N513" si="137">F514</f>
        <v>483</v>
      </c>
      <c r="G513" s="123">
        <f t="shared" si="137"/>
        <v>0</v>
      </c>
      <c r="H513" s="123">
        <f t="shared" si="137"/>
        <v>483</v>
      </c>
      <c r="I513" s="123">
        <f t="shared" si="137"/>
        <v>483</v>
      </c>
      <c r="J513" s="164">
        <f t="shared" si="137"/>
        <v>0</v>
      </c>
      <c r="K513" s="123">
        <f t="shared" si="137"/>
        <v>483</v>
      </c>
      <c r="L513" s="123">
        <f t="shared" si="137"/>
        <v>483</v>
      </c>
      <c r="M513" s="123">
        <f t="shared" si="137"/>
        <v>0</v>
      </c>
      <c r="N513" s="123">
        <f t="shared" si="137"/>
        <v>483</v>
      </c>
    </row>
    <row r="514" spans="1:14" s="1" customFormat="1" ht="167.25" customHeight="1" x14ac:dyDescent="0.25">
      <c r="A514" s="101" t="s">
        <v>663</v>
      </c>
      <c r="B514" s="48" t="s">
        <v>664</v>
      </c>
      <c r="C514" s="15" t="s">
        <v>16</v>
      </c>
      <c r="D514" s="15" t="s">
        <v>37</v>
      </c>
      <c r="E514" s="15" t="s">
        <v>93</v>
      </c>
      <c r="F514" s="123">
        <v>483</v>
      </c>
      <c r="G514" s="123"/>
      <c r="H514" s="123">
        <f>F514+G514</f>
        <v>483</v>
      </c>
      <c r="I514" s="123">
        <v>483</v>
      </c>
      <c r="J514" s="164"/>
      <c r="K514" s="123">
        <f>I514+J514</f>
        <v>483</v>
      </c>
      <c r="L514" s="123">
        <v>483</v>
      </c>
      <c r="M514" s="123"/>
      <c r="N514" s="123">
        <f>L514+M514</f>
        <v>483</v>
      </c>
    </row>
    <row r="515" spans="1:14" s="1" customFormat="1" ht="48.75" hidden="1" customHeight="1" x14ac:dyDescent="0.25">
      <c r="A515" s="25" t="s">
        <v>665</v>
      </c>
      <c r="B515" s="31" t="s">
        <v>666</v>
      </c>
      <c r="C515" s="21"/>
      <c r="D515" s="21"/>
      <c r="E515" s="21"/>
      <c r="F515" s="143">
        <f t="shared" ref="F515:N515" si="138">F516+F519</f>
        <v>0</v>
      </c>
      <c r="G515" s="143">
        <f t="shared" si="138"/>
        <v>0</v>
      </c>
      <c r="H515" s="143">
        <f t="shared" si="138"/>
        <v>0</v>
      </c>
      <c r="I515" s="143">
        <f t="shared" si="138"/>
        <v>0</v>
      </c>
      <c r="J515" s="167">
        <f t="shared" si="138"/>
        <v>0</v>
      </c>
      <c r="K515" s="143">
        <f t="shared" si="138"/>
        <v>0</v>
      </c>
      <c r="L515" s="143">
        <f t="shared" si="138"/>
        <v>0</v>
      </c>
      <c r="M515" s="143">
        <f t="shared" si="138"/>
        <v>0</v>
      </c>
      <c r="N515" s="143">
        <f t="shared" si="138"/>
        <v>0</v>
      </c>
    </row>
    <row r="516" spans="1:14" s="1" customFormat="1" ht="23.25" hidden="1" customHeight="1" x14ac:dyDescent="0.25">
      <c r="A516" s="23" t="s">
        <v>667</v>
      </c>
      <c r="B516" s="48" t="s">
        <v>668</v>
      </c>
      <c r="C516" s="21"/>
      <c r="D516" s="21"/>
      <c r="E516" s="21"/>
      <c r="F516" s="148">
        <f t="shared" ref="F516:N516" si="139">F517+F518</f>
        <v>0</v>
      </c>
      <c r="G516" s="148">
        <f t="shared" si="139"/>
        <v>0</v>
      </c>
      <c r="H516" s="148">
        <f t="shared" si="139"/>
        <v>0</v>
      </c>
      <c r="I516" s="148">
        <f t="shared" si="139"/>
        <v>0</v>
      </c>
      <c r="J516" s="172">
        <f t="shared" si="139"/>
        <v>0</v>
      </c>
      <c r="K516" s="148">
        <f t="shared" si="139"/>
        <v>0</v>
      </c>
      <c r="L516" s="148">
        <f t="shared" si="139"/>
        <v>0</v>
      </c>
      <c r="M516" s="148">
        <f t="shared" si="139"/>
        <v>0</v>
      </c>
      <c r="N516" s="148">
        <f t="shared" si="139"/>
        <v>0</v>
      </c>
    </row>
    <row r="517" spans="1:14" s="1" customFormat="1" ht="63" hidden="1" customHeight="1" x14ac:dyDescent="0.25">
      <c r="A517" s="23" t="s">
        <v>669</v>
      </c>
      <c r="B517" s="48" t="s">
        <v>670</v>
      </c>
      <c r="C517" s="21">
        <v>600</v>
      </c>
      <c r="D517" s="21">
        <v>10</v>
      </c>
      <c r="E517" s="52">
        <v>6</v>
      </c>
      <c r="F517" s="123"/>
      <c r="G517" s="123"/>
      <c r="H517" s="123"/>
      <c r="I517" s="123"/>
      <c r="J517" s="164"/>
      <c r="K517" s="123"/>
      <c r="L517" s="123"/>
      <c r="M517" s="123"/>
      <c r="N517" s="123"/>
    </row>
    <row r="518" spans="1:14" s="1" customFormat="1" ht="51.75" hidden="1" customHeight="1" x14ac:dyDescent="0.25">
      <c r="A518" s="23" t="s">
        <v>671</v>
      </c>
      <c r="B518" s="48" t="s">
        <v>670</v>
      </c>
      <c r="C518" s="21">
        <v>800</v>
      </c>
      <c r="D518" s="21">
        <v>10</v>
      </c>
      <c r="E518" s="52">
        <v>6</v>
      </c>
      <c r="F518" s="123"/>
      <c r="G518" s="123"/>
      <c r="H518" s="123"/>
      <c r="I518" s="123"/>
      <c r="J518" s="164"/>
      <c r="K518" s="123"/>
      <c r="L518" s="123"/>
      <c r="M518" s="123"/>
      <c r="N518" s="123"/>
    </row>
    <row r="519" spans="1:14" s="1" customFormat="1" ht="71.25" hidden="1" customHeight="1" x14ac:dyDescent="0.25">
      <c r="A519" s="24" t="s">
        <v>672</v>
      </c>
      <c r="B519" s="48" t="s">
        <v>673</v>
      </c>
      <c r="C519" s="21"/>
      <c r="D519" s="21"/>
      <c r="E519" s="52"/>
      <c r="F519" s="123">
        <f t="shared" ref="F519:N519" si="140">F520</f>
        <v>0</v>
      </c>
      <c r="G519" s="123">
        <f t="shared" si="140"/>
        <v>0</v>
      </c>
      <c r="H519" s="123">
        <f t="shared" si="140"/>
        <v>0</v>
      </c>
      <c r="I519" s="123">
        <f t="shared" si="140"/>
        <v>0</v>
      </c>
      <c r="J519" s="164">
        <f t="shared" si="140"/>
        <v>0</v>
      </c>
      <c r="K519" s="123">
        <f t="shared" si="140"/>
        <v>0</v>
      </c>
      <c r="L519" s="123">
        <f t="shared" si="140"/>
        <v>0</v>
      </c>
      <c r="M519" s="123">
        <f t="shared" si="140"/>
        <v>0</v>
      </c>
      <c r="N519" s="123">
        <f t="shared" si="140"/>
        <v>0</v>
      </c>
    </row>
    <row r="520" spans="1:14" s="1" customFormat="1" ht="108.75" hidden="1" customHeight="1" x14ac:dyDescent="0.25">
      <c r="A520" s="24" t="s">
        <v>674</v>
      </c>
      <c r="B520" s="48" t="s">
        <v>675</v>
      </c>
      <c r="C520" s="21">
        <v>600</v>
      </c>
      <c r="D520" s="21">
        <v>10</v>
      </c>
      <c r="E520" s="52">
        <v>6</v>
      </c>
      <c r="F520" s="123"/>
      <c r="G520" s="123"/>
      <c r="H520" s="123"/>
      <c r="I520" s="123"/>
      <c r="J520" s="164"/>
      <c r="K520" s="123"/>
      <c r="L520" s="123"/>
      <c r="M520" s="123"/>
      <c r="N520" s="123"/>
    </row>
    <row r="521" spans="1:14" s="1" customFormat="1" ht="23.25" customHeight="1" x14ac:dyDescent="0.25">
      <c r="A521" s="25" t="s">
        <v>676</v>
      </c>
      <c r="B521" s="38" t="s">
        <v>677</v>
      </c>
      <c r="C521" s="9"/>
      <c r="D521" s="9"/>
      <c r="E521" s="8"/>
      <c r="F521" s="140">
        <f t="shared" ref="F521:N521" si="141">F522+F558</f>
        <v>29425</v>
      </c>
      <c r="G521" s="140">
        <f t="shared" si="141"/>
        <v>-1644</v>
      </c>
      <c r="H521" s="140">
        <f t="shared" si="141"/>
        <v>27781</v>
      </c>
      <c r="I521" s="140">
        <f t="shared" si="141"/>
        <v>11053</v>
      </c>
      <c r="J521" s="163">
        <f t="shared" si="141"/>
        <v>0</v>
      </c>
      <c r="K521" s="140">
        <f t="shared" si="141"/>
        <v>11053</v>
      </c>
      <c r="L521" s="140">
        <f t="shared" si="141"/>
        <v>11803</v>
      </c>
      <c r="M521" s="140">
        <f t="shared" si="141"/>
        <v>0</v>
      </c>
      <c r="N521" s="140">
        <f t="shared" si="141"/>
        <v>11803</v>
      </c>
    </row>
    <row r="522" spans="1:14" s="1" customFormat="1" ht="105" customHeight="1" x14ac:dyDescent="0.25">
      <c r="A522" s="24" t="s">
        <v>678</v>
      </c>
      <c r="B522" s="43" t="s">
        <v>679</v>
      </c>
      <c r="C522" s="10"/>
      <c r="D522" s="10"/>
      <c r="E522" s="10"/>
      <c r="F522" s="141">
        <f t="shared" ref="F522:N522" si="142">SUM(F525:F557)</f>
        <v>28300</v>
      </c>
      <c r="G522" s="141">
        <f t="shared" si="142"/>
        <v>-1644</v>
      </c>
      <c r="H522" s="141">
        <f t="shared" si="142"/>
        <v>26656</v>
      </c>
      <c r="I522" s="141">
        <f t="shared" si="142"/>
        <v>10723</v>
      </c>
      <c r="J522" s="165">
        <f t="shared" si="142"/>
        <v>0</v>
      </c>
      <c r="K522" s="141">
        <f t="shared" si="142"/>
        <v>10723</v>
      </c>
      <c r="L522" s="141">
        <f t="shared" si="142"/>
        <v>10723</v>
      </c>
      <c r="M522" s="141">
        <f t="shared" si="142"/>
        <v>0</v>
      </c>
      <c r="N522" s="141">
        <f t="shared" si="142"/>
        <v>10723</v>
      </c>
    </row>
    <row r="523" spans="1:14" s="1" customFormat="1" ht="37.5" hidden="1" customHeight="1" x14ac:dyDescent="0.25">
      <c r="A523" s="23" t="s">
        <v>174</v>
      </c>
      <c r="B523" s="43" t="s">
        <v>680</v>
      </c>
      <c r="C523" s="10">
        <v>200</v>
      </c>
      <c r="D523" s="62">
        <v>8</v>
      </c>
      <c r="E523" s="62">
        <v>1</v>
      </c>
      <c r="F523" s="123"/>
      <c r="G523" s="123"/>
      <c r="H523" s="123"/>
      <c r="I523" s="123"/>
      <c r="J523" s="164"/>
      <c r="K523" s="123"/>
      <c r="L523" s="123"/>
      <c r="M523" s="123"/>
      <c r="N523" s="123"/>
    </row>
    <row r="524" spans="1:14" s="1" customFormat="1" ht="37.5" hidden="1" customHeight="1" x14ac:dyDescent="0.25">
      <c r="A524" s="23" t="s">
        <v>174</v>
      </c>
      <c r="B524" s="43" t="s">
        <v>680</v>
      </c>
      <c r="C524" s="10">
        <v>200</v>
      </c>
      <c r="D524" s="62">
        <v>8</v>
      </c>
      <c r="E524" s="62">
        <v>4</v>
      </c>
      <c r="F524" s="123"/>
      <c r="G524" s="123"/>
      <c r="H524" s="123"/>
      <c r="I524" s="123"/>
      <c r="J524" s="164"/>
      <c r="K524" s="123"/>
      <c r="L524" s="123"/>
      <c r="M524" s="123"/>
      <c r="N524" s="123"/>
    </row>
    <row r="525" spans="1:14" s="1" customFormat="1" ht="37.5" hidden="1" customHeight="1" x14ac:dyDescent="0.25">
      <c r="A525" s="23" t="s">
        <v>174</v>
      </c>
      <c r="B525" s="43" t="s">
        <v>680</v>
      </c>
      <c r="C525" s="10">
        <v>200</v>
      </c>
      <c r="D525" s="62">
        <v>11</v>
      </c>
      <c r="E525" s="62">
        <v>2</v>
      </c>
      <c r="F525" s="123"/>
      <c r="G525" s="123"/>
      <c r="H525" s="123"/>
      <c r="I525" s="123"/>
      <c r="J525" s="164"/>
      <c r="K525" s="123"/>
      <c r="L525" s="123"/>
      <c r="M525" s="123"/>
      <c r="N525" s="123"/>
    </row>
    <row r="526" spans="1:14" s="1" customFormat="1" ht="24.75" customHeight="1" x14ac:dyDescent="0.25">
      <c r="A526" s="23" t="s">
        <v>176</v>
      </c>
      <c r="B526" s="43" t="s">
        <v>680</v>
      </c>
      <c r="C526" s="13" t="s">
        <v>150</v>
      </c>
      <c r="D526" s="13" t="s">
        <v>37</v>
      </c>
      <c r="E526" s="7" t="s">
        <v>30</v>
      </c>
      <c r="F526" s="123">
        <v>380</v>
      </c>
      <c r="G526" s="123"/>
      <c r="H526" s="123">
        <f t="shared" ref="H526:H557" si="143">F526+G526</f>
        <v>380</v>
      </c>
      <c r="I526" s="123">
        <v>0</v>
      </c>
      <c r="J526" s="164"/>
      <c r="K526" s="123"/>
      <c r="L526" s="123"/>
      <c r="M526" s="123"/>
      <c r="N526" s="123"/>
    </row>
    <row r="527" spans="1:14" s="1" customFormat="1" ht="37.5" customHeight="1" x14ac:dyDescent="0.25">
      <c r="A527" s="23" t="s">
        <v>177</v>
      </c>
      <c r="B527" s="43" t="s">
        <v>680</v>
      </c>
      <c r="C527" s="10">
        <v>600</v>
      </c>
      <c r="D527" s="62">
        <v>11</v>
      </c>
      <c r="E527" s="62">
        <v>3</v>
      </c>
      <c r="F527" s="123">
        <v>200</v>
      </c>
      <c r="G527" s="123"/>
      <c r="H527" s="123">
        <f t="shared" si="143"/>
        <v>200</v>
      </c>
      <c r="I527" s="123">
        <v>200</v>
      </c>
      <c r="J527" s="164"/>
      <c r="K527" s="123">
        <f t="shared" ref="K527:K557" si="144">I527+J527</f>
        <v>200</v>
      </c>
      <c r="L527" s="123">
        <v>200</v>
      </c>
      <c r="M527" s="123"/>
      <c r="N527" s="123">
        <f t="shared" ref="N527:N557" si="145">L527+M527</f>
        <v>200</v>
      </c>
    </row>
    <row r="528" spans="1:14" s="1" customFormat="1" ht="66.75" customHeight="1" x14ac:dyDescent="0.25">
      <c r="A528" s="23" t="s">
        <v>1839</v>
      </c>
      <c r="B528" s="43" t="s">
        <v>681</v>
      </c>
      <c r="C528" s="10">
        <v>200</v>
      </c>
      <c r="D528" s="11" t="s">
        <v>93</v>
      </c>
      <c r="E528" s="11" t="s">
        <v>21</v>
      </c>
      <c r="F528" s="123">
        <v>190</v>
      </c>
      <c r="G528" s="123"/>
      <c r="H528" s="123">
        <f t="shared" si="143"/>
        <v>190</v>
      </c>
      <c r="I528" s="123">
        <v>66</v>
      </c>
      <c r="J528" s="164"/>
      <c r="K528" s="123">
        <f t="shared" si="144"/>
        <v>66</v>
      </c>
      <c r="L528" s="123">
        <v>66</v>
      </c>
      <c r="M528" s="123"/>
      <c r="N528" s="123">
        <f t="shared" si="145"/>
        <v>66</v>
      </c>
    </row>
    <row r="529" spans="1:14" s="1" customFormat="1" ht="70.5" customHeight="1" x14ac:dyDescent="0.25">
      <c r="A529" s="23" t="s">
        <v>1839</v>
      </c>
      <c r="B529" s="43" t="s">
        <v>681</v>
      </c>
      <c r="C529" s="10">
        <v>200</v>
      </c>
      <c r="D529" s="11" t="s">
        <v>93</v>
      </c>
      <c r="E529" s="11">
        <v>12</v>
      </c>
      <c r="F529" s="123">
        <v>65</v>
      </c>
      <c r="G529" s="123"/>
      <c r="H529" s="123">
        <f t="shared" si="143"/>
        <v>65</v>
      </c>
      <c r="I529" s="123">
        <v>0</v>
      </c>
      <c r="J529" s="164"/>
      <c r="K529" s="123"/>
      <c r="L529" s="123"/>
      <c r="M529" s="123"/>
      <c r="N529" s="123"/>
    </row>
    <row r="530" spans="1:14" s="1" customFormat="1" ht="74.25" customHeight="1" x14ac:dyDescent="0.25">
      <c r="A530" s="23" t="s">
        <v>1836</v>
      </c>
      <c r="B530" s="43" t="s">
        <v>681</v>
      </c>
      <c r="C530" s="10">
        <v>200</v>
      </c>
      <c r="D530" s="62">
        <v>9</v>
      </c>
      <c r="E530" s="62">
        <v>1</v>
      </c>
      <c r="F530" s="123">
        <v>300</v>
      </c>
      <c r="G530" s="123"/>
      <c r="H530" s="123">
        <f t="shared" si="143"/>
        <v>300</v>
      </c>
      <c r="I530" s="123">
        <v>0</v>
      </c>
      <c r="J530" s="164"/>
      <c r="K530" s="123"/>
      <c r="L530" s="123"/>
      <c r="M530" s="123"/>
      <c r="N530" s="123"/>
    </row>
    <row r="531" spans="1:14" s="1" customFormat="1" ht="71.25" customHeight="1" x14ac:dyDescent="0.25">
      <c r="A531" s="23" t="s">
        <v>1915</v>
      </c>
      <c r="B531" s="43" t="s">
        <v>681</v>
      </c>
      <c r="C531" s="10">
        <v>200</v>
      </c>
      <c r="D531" s="62">
        <v>10</v>
      </c>
      <c r="E531" s="62">
        <v>3</v>
      </c>
      <c r="F531" s="123">
        <v>3623</v>
      </c>
      <c r="G531" s="123"/>
      <c r="H531" s="123">
        <f t="shared" si="143"/>
        <v>3623</v>
      </c>
      <c r="I531" s="123">
        <v>5481</v>
      </c>
      <c r="J531" s="164"/>
      <c r="K531" s="123">
        <f t="shared" si="144"/>
        <v>5481</v>
      </c>
      <c r="L531" s="123">
        <v>5481</v>
      </c>
      <c r="M531" s="123"/>
      <c r="N531" s="123">
        <f t="shared" si="145"/>
        <v>5481</v>
      </c>
    </row>
    <row r="532" spans="1:14" s="1" customFormat="1" ht="58.5" hidden="1" customHeight="1" x14ac:dyDescent="0.25">
      <c r="A532" s="23"/>
      <c r="B532" s="43"/>
      <c r="C532" s="10"/>
      <c r="D532" s="62"/>
      <c r="E532" s="62"/>
      <c r="F532" s="123"/>
      <c r="G532" s="123"/>
      <c r="H532" s="123">
        <f t="shared" si="143"/>
        <v>0</v>
      </c>
      <c r="I532" s="123"/>
      <c r="J532" s="164"/>
      <c r="K532" s="123">
        <f t="shared" si="144"/>
        <v>0</v>
      </c>
      <c r="L532" s="123"/>
      <c r="M532" s="123"/>
      <c r="N532" s="123">
        <f t="shared" si="145"/>
        <v>0</v>
      </c>
    </row>
    <row r="533" spans="1:14" s="1" customFormat="1" ht="60" customHeight="1" x14ac:dyDescent="0.25">
      <c r="A533" s="23" t="s">
        <v>1837</v>
      </c>
      <c r="B533" s="43" t="s">
        <v>681</v>
      </c>
      <c r="C533" s="10">
        <v>500</v>
      </c>
      <c r="D533" s="62">
        <v>7</v>
      </c>
      <c r="E533" s="62">
        <v>1</v>
      </c>
      <c r="F533" s="123">
        <v>5118</v>
      </c>
      <c r="G533" s="123"/>
      <c r="H533" s="123">
        <f t="shared" si="143"/>
        <v>5118</v>
      </c>
      <c r="I533" s="123">
        <v>1290</v>
      </c>
      <c r="J533" s="164"/>
      <c r="K533" s="123">
        <f t="shared" si="144"/>
        <v>1290</v>
      </c>
      <c r="L533" s="123">
        <v>1290</v>
      </c>
      <c r="M533" s="123"/>
      <c r="N533" s="123">
        <f t="shared" si="145"/>
        <v>1290</v>
      </c>
    </row>
    <row r="534" spans="1:14" s="1" customFormat="1" ht="70.5" customHeight="1" x14ac:dyDescent="0.25">
      <c r="A534" s="23" t="s">
        <v>1836</v>
      </c>
      <c r="B534" s="43" t="s">
        <v>681</v>
      </c>
      <c r="C534" s="10">
        <v>500</v>
      </c>
      <c r="D534" s="62">
        <v>7</v>
      </c>
      <c r="E534" s="62">
        <v>2</v>
      </c>
      <c r="F534" s="123">
        <v>1024</v>
      </c>
      <c r="G534" s="123"/>
      <c r="H534" s="123">
        <f t="shared" si="143"/>
        <v>1024</v>
      </c>
      <c r="I534" s="123">
        <v>0</v>
      </c>
      <c r="J534" s="164"/>
      <c r="K534" s="123"/>
      <c r="L534" s="123"/>
      <c r="M534" s="123"/>
      <c r="N534" s="123"/>
    </row>
    <row r="535" spans="1:14" s="1" customFormat="1" ht="63" x14ac:dyDescent="0.25">
      <c r="A535" s="23" t="s">
        <v>1836</v>
      </c>
      <c r="B535" s="43" t="s">
        <v>681</v>
      </c>
      <c r="C535" s="10">
        <v>500</v>
      </c>
      <c r="D535" s="62">
        <v>8</v>
      </c>
      <c r="E535" s="62">
        <v>1</v>
      </c>
      <c r="F535" s="123">
        <v>2879</v>
      </c>
      <c r="G535" s="123"/>
      <c r="H535" s="123">
        <f t="shared" si="143"/>
        <v>2879</v>
      </c>
      <c r="I535" s="123">
        <v>0</v>
      </c>
      <c r="J535" s="164"/>
      <c r="K535" s="123"/>
      <c r="L535" s="123"/>
      <c r="M535" s="123"/>
      <c r="N535" s="123"/>
    </row>
    <row r="536" spans="1:14" s="1" customFormat="1" ht="51.75" customHeight="1" x14ac:dyDescent="0.25">
      <c r="A536" s="23" t="s">
        <v>1837</v>
      </c>
      <c r="B536" s="43" t="s">
        <v>681</v>
      </c>
      <c r="C536" s="10">
        <v>500</v>
      </c>
      <c r="D536" s="62">
        <v>10</v>
      </c>
      <c r="E536" s="62">
        <v>3</v>
      </c>
      <c r="F536" s="123">
        <v>700</v>
      </c>
      <c r="G536" s="123"/>
      <c r="H536" s="123">
        <f t="shared" si="143"/>
        <v>700</v>
      </c>
      <c r="I536" s="123">
        <v>0</v>
      </c>
      <c r="J536" s="164"/>
      <c r="K536" s="123"/>
      <c r="L536" s="123"/>
      <c r="M536" s="123"/>
      <c r="N536" s="123"/>
    </row>
    <row r="537" spans="1:14" s="1" customFormat="1" ht="54" customHeight="1" x14ac:dyDescent="0.25">
      <c r="A537" s="23" t="s">
        <v>1837</v>
      </c>
      <c r="B537" s="43" t="s">
        <v>681</v>
      </c>
      <c r="C537" s="10">
        <v>500</v>
      </c>
      <c r="D537" s="13" t="s">
        <v>94</v>
      </c>
      <c r="E537" s="7" t="s">
        <v>71</v>
      </c>
      <c r="F537" s="123">
        <v>744</v>
      </c>
      <c r="G537" s="123"/>
      <c r="H537" s="123">
        <f t="shared" si="143"/>
        <v>744</v>
      </c>
      <c r="I537" s="123">
        <v>0</v>
      </c>
      <c r="J537" s="164"/>
      <c r="K537" s="123"/>
      <c r="L537" s="123"/>
      <c r="M537" s="123"/>
      <c r="N537" s="123"/>
    </row>
    <row r="538" spans="1:14" s="1" customFormat="1" ht="3" hidden="1" customHeight="1" x14ac:dyDescent="0.25">
      <c r="A538" s="23" t="s">
        <v>684</v>
      </c>
      <c r="B538" s="43" t="s">
        <v>681</v>
      </c>
      <c r="C538" s="10">
        <v>600</v>
      </c>
      <c r="D538" s="62">
        <v>7</v>
      </c>
      <c r="E538" s="62">
        <v>2</v>
      </c>
      <c r="F538" s="123"/>
      <c r="G538" s="123"/>
      <c r="H538" s="123">
        <f t="shared" si="143"/>
        <v>0</v>
      </c>
      <c r="I538" s="123"/>
      <c r="J538" s="164"/>
      <c r="K538" s="123">
        <f t="shared" si="144"/>
        <v>0</v>
      </c>
      <c r="L538" s="123"/>
      <c r="M538" s="123"/>
      <c r="N538" s="123">
        <f t="shared" si="145"/>
        <v>0</v>
      </c>
    </row>
    <row r="539" spans="1:14" s="1" customFormat="1" ht="69" customHeight="1" x14ac:dyDescent="0.25">
      <c r="A539" s="23" t="s">
        <v>1838</v>
      </c>
      <c r="B539" s="43" t="s">
        <v>681</v>
      </c>
      <c r="C539" s="10">
        <v>600</v>
      </c>
      <c r="D539" s="62">
        <v>7</v>
      </c>
      <c r="E539" s="62">
        <v>4</v>
      </c>
      <c r="F539" s="123">
        <v>3267</v>
      </c>
      <c r="G539" s="123"/>
      <c r="H539" s="123">
        <f t="shared" si="143"/>
        <v>3267</v>
      </c>
      <c r="I539" s="123">
        <v>686</v>
      </c>
      <c r="J539" s="164"/>
      <c r="K539" s="123">
        <f t="shared" si="144"/>
        <v>686</v>
      </c>
      <c r="L539" s="123">
        <v>686</v>
      </c>
      <c r="M539" s="123"/>
      <c r="N539" s="123">
        <f t="shared" si="145"/>
        <v>686</v>
      </c>
    </row>
    <row r="540" spans="1:14" s="1" customFormat="1" ht="72" customHeight="1" x14ac:dyDescent="0.25">
      <c r="A540" s="23" t="s">
        <v>1836</v>
      </c>
      <c r="B540" s="43" t="s">
        <v>681</v>
      </c>
      <c r="C540" s="10">
        <v>600</v>
      </c>
      <c r="D540" s="62">
        <v>9</v>
      </c>
      <c r="E540" s="62">
        <v>1</v>
      </c>
      <c r="F540" s="123">
        <v>1561</v>
      </c>
      <c r="G540" s="123"/>
      <c r="H540" s="123">
        <f t="shared" si="143"/>
        <v>1561</v>
      </c>
      <c r="I540" s="123">
        <v>0</v>
      </c>
      <c r="J540" s="164"/>
      <c r="K540" s="123"/>
      <c r="L540" s="123"/>
      <c r="M540" s="123"/>
      <c r="N540" s="123"/>
    </row>
    <row r="541" spans="1:14" s="1" customFormat="1" ht="72" customHeight="1" x14ac:dyDescent="0.25">
      <c r="A541" s="23" t="s">
        <v>1836</v>
      </c>
      <c r="B541" s="43" t="s">
        <v>681</v>
      </c>
      <c r="C541" s="10">
        <v>600</v>
      </c>
      <c r="D541" s="62">
        <v>9</v>
      </c>
      <c r="E541" s="62">
        <v>5</v>
      </c>
      <c r="F541" s="123">
        <v>150</v>
      </c>
      <c r="G541" s="123"/>
      <c r="H541" s="123">
        <f t="shared" si="143"/>
        <v>150</v>
      </c>
      <c r="I541" s="123">
        <v>0</v>
      </c>
      <c r="J541" s="164"/>
      <c r="K541" s="123"/>
      <c r="L541" s="123"/>
      <c r="M541" s="123"/>
      <c r="N541" s="123"/>
    </row>
    <row r="542" spans="1:14" s="1" customFormat="1" ht="15.75" hidden="1" x14ac:dyDescent="0.25">
      <c r="A542" s="23"/>
      <c r="B542" s="43"/>
      <c r="C542" s="10"/>
      <c r="D542" s="11"/>
      <c r="E542" s="11"/>
      <c r="F542" s="123"/>
      <c r="G542" s="123"/>
      <c r="H542" s="123">
        <f t="shared" si="143"/>
        <v>0</v>
      </c>
      <c r="I542" s="123"/>
      <c r="J542" s="164"/>
      <c r="K542" s="123">
        <f t="shared" si="144"/>
        <v>0</v>
      </c>
      <c r="L542" s="123"/>
      <c r="M542" s="123"/>
      <c r="N542" s="123">
        <f t="shared" si="145"/>
        <v>0</v>
      </c>
    </row>
    <row r="543" spans="1:14" s="1" customFormat="1" ht="47.25" hidden="1" x14ac:dyDescent="0.25">
      <c r="A543" s="23" t="s">
        <v>685</v>
      </c>
      <c r="B543" s="43" t="s">
        <v>681</v>
      </c>
      <c r="C543" s="10">
        <v>200</v>
      </c>
      <c r="D543" s="11" t="s">
        <v>93</v>
      </c>
      <c r="E543" s="10">
        <v>12</v>
      </c>
      <c r="F543" s="123"/>
      <c r="G543" s="123"/>
      <c r="H543" s="123">
        <f t="shared" si="143"/>
        <v>0</v>
      </c>
      <c r="I543" s="123"/>
      <c r="J543" s="164"/>
      <c r="K543" s="123">
        <f t="shared" si="144"/>
        <v>0</v>
      </c>
      <c r="L543" s="123"/>
      <c r="M543" s="123"/>
      <c r="N543" s="123">
        <f t="shared" si="145"/>
        <v>0</v>
      </c>
    </row>
    <row r="544" spans="1:14" s="1" customFormat="1" ht="63" hidden="1" x14ac:dyDescent="0.25">
      <c r="A544" s="23" t="s">
        <v>686</v>
      </c>
      <c r="B544" s="43" t="s">
        <v>681</v>
      </c>
      <c r="C544" s="10">
        <v>200</v>
      </c>
      <c r="D544" s="62">
        <v>8</v>
      </c>
      <c r="E544" s="62">
        <v>1</v>
      </c>
      <c r="F544" s="123"/>
      <c r="G544" s="123"/>
      <c r="H544" s="123">
        <f t="shared" si="143"/>
        <v>0</v>
      </c>
      <c r="I544" s="123"/>
      <c r="J544" s="164"/>
      <c r="K544" s="123">
        <f t="shared" si="144"/>
        <v>0</v>
      </c>
      <c r="L544" s="123"/>
      <c r="M544" s="123"/>
      <c r="N544" s="123">
        <f t="shared" si="145"/>
        <v>0</v>
      </c>
    </row>
    <row r="545" spans="1:14" s="1" customFormat="1" ht="63" hidden="1" x14ac:dyDescent="0.25">
      <c r="A545" s="23" t="s">
        <v>686</v>
      </c>
      <c r="B545" s="43" t="s">
        <v>681</v>
      </c>
      <c r="C545" s="10">
        <v>200</v>
      </c>
      <c r="D545" s="62">
        <v>9</v>
      </c>
      <c r="E545" s="62">
        <v>1</v>
      </c>
      <c r="F545" s="123"/>
      <c r="G545" s="123"/>
      <c r="H545" s="123">
        <f t="shared" si="143"/>
        <v>0</v>
      </c>
      <c r="I545" s="123"/>
      <c r="J545" s="164"/>
      <c r="K545" s="123">
        <f t="shared" si="144"/>
        <v>0</v>
      </c>
      <c r="L545" s="123"/>
      <c r="M545" s="123"/>
      <c r="N545" s="123">
        <f t="shared" si="145"/>
        <v>0</v>
      </c>
    </row>
    <row r="546" spans="1:14" s="1" customFormat="1" ht="47.25" hidden="1" x14ac:dyDescent="0.25">
      <c r="A546" s="23" t="s">
        <v>685</v>
      </c>
      <c r="B546" s="43" t="s">
        <v>681</v>
      </c>
      <c r="C546" s="13" t="s">
        <v>49</v>
      </c>
      <c r="D546" s="13" t="s">
        <v>37</v>
      </c>
      <c r="E546" s="7" t="s">
        <v>30</v>
      </c>
      <c r="F546" s="123"/>
      <c r="G546" s="123"/>
      <c r="H546" s="123">
        <f t="shared" si="143"/>
        <v>0</v>
      </c>
      <c r="I546" s="123"/>
      <c r="J546" s="164"/>
      <c r="K546" s="123">
        <f t="shared" si="144"/>
        <v>0</v>
      </c>
      <c r="L546" s="123"/>
      <c r="M546" s="123"/>
      <c r="N546" s="123">
        <f t="shared" si="145"/>
        <v>0</v>
      </c>
    </row>
    <row r="547" spans="1:14" s="1" customFormat="1" ht="15.75" hidden="1" x14ac:dyDescent="0.25">
      <c r="A547" s="23"/>
      <c r="B547" s="42"/>
      <c r="C547" s="12"/>
      <c r="D547" s="12"/>
      <c r="E547" s="6"/>
      <c r="F547" s="123"/>
      <c r="G547" s="123"/>
      <c r="H547" s="123">
        <f t="shared" si="143"/>
        <v>0</v>
      </c>
      <c r="I547" s="123"/>
      <c r="J547" s="164"/>
      <c r="K547" s="123">
        <f t="shared" si="144"/>
        <v>0</v>
      </c>
      <c r="L547" s="123"/>
      <c r="M547" s="123"/>
      <c r="N547" s="123">
        <f t="shared" si="145"/>
        <v>0</v>
      </c>
    </row>
    <row r="548" spans="1:14" s="1" customFormat="1" ht="39.75" hidden="1" customHeight="1" x14ac:dyDescent="0.25">
      <c r="A548" s="23"/>
      <c r="B548" s="42"/>
      <c r="C548" s="10"/>
      <c r="D548" s="12"/>
      <c r="E548" s="6"/>
      <c r="F548" s="123"/>
      <c r="G548" s="123"/>
      <c r="H548" s="123">
        <f t="shared" si="143"/>
        <v>0</v>
      </c>
      <c r="I548" s="123"/>
      <c r="J548" s="164"/>
      <c r="K548" s="123">
        <f t="shared" si="144"/>
        <v>0</v>
      </c>
      <c r="L548" s="123"/>
      <c r="M548" s="123"/>
      <c r="N548" s="123">
        <f t="shared" si="145"/>
        <v>0</v>
      </c>
    </row>
    <row r="549" spans="1:14" s="1" customFormat="1" ht="36.75" hidden="1" customHeight="1" x14ac:dyDescent="0.25">
      <c r="A549" s="23" t="s">
        <v>683</v>
      </c>
      <c r="B549" s="43" t="s">
        <v>681</v>
      </c>
      <c r="C549" s="13" t="s">
        <v>70</v>
      </c>
      <c r="D549" s="13" t="s">
        <v>687</v>
      </c>
      <c r="E549" s="7" t="s">
        <v>21</v>
      </c>
      <c r="F549" s="123"/>
      <c r="G549" s="123"/>
      <c r="H549" s="123">
        <f t="shared" si="143"/>
        <v>0</v>
      </c>
      <c r="I549" s="123"/>
      <c r="J549" s="164"/>
      <c r="K549" s="123">
        <f t="shared" si="144"/>
        <v>0</v>
      </c>
      <c r="L549" s="123"/>
      <c r="M549" s="123"/>
      <c r="N549" s="123">
        <f t="shared" si="145"/>
        <v>0</v>
      </c>
    </row>
    <row r="550" spans="1:14" s="1" customFormat="1" ht="39.75" hidden="1" customHeight="1" x14ac:dyDescent="0.25">
      <c r="A550" s="23" t="s">
        <v>683</v>
      </c>
      <c r="B550" s="43" t="s">
        <v>681</v>
      </c>
      <c r="C550" s="13" t="s">
        <v>70</v>
      </c>
      <c r="D550" s="13" t="s">
        <v>37</v>
      </c>
      <c r="E550" s="7" t="s">
        <v>30</v>
      </c>
      <c r="F550" s="123"/>
      <c r="G550" s="123"/>
      <c r="H550" s="123">
        <f t="shared" si="143"/>
        <v>0</v>
      </c>
      <c r="I550" s="123"/>
      <c r="J550" s="164"/>
      <c r="K550" s="123">
        <f t="shared" si="144"/>
        <v>0</v>
      </c>
      <c r="L550" s="123"/>
      <c r="M550" s="123"/>
      <c r="N550" s="123">
        <f t="shared" si="145"/>
        <v>0</v>
      </c>
    </row>
    <row r="551" spans="1:14" s="1" customFormat="1" ht="38.25" hidden="1" customHeight="1" x14ac:dyDescent="0.25">
      <c r="A551" s="23" t="s">
        <v>683</v>
      </c>
      <c r="B551" s="43" t="s">
        <v>681</v>
      </c>
      <c r="C551" s="13" t="s">
        <v>70</v>
      </c>
      <c r="D551" s="13" t="s">
        <v>94</v>
      </c>
      <c r="E551" s="7" t="s">
        <v>71</v>
      </c>
      <c r="F551" s="123"/>
      <c r="G551" s="123"/>
      <c r="H551" s="123">
        <f t="shared" si="143"/>
        <v>0</v>
      </c>
      <c r="I551" s="123"/>
      <c r="J551" s="164"/>
      <c r="K551" s="123">
        <f t="shared" si="144"/>
        <v>0</v>
      </c>
      <c r="L551" s="123"/>
      <c r="M551" s="123"/>
      <c r="N551" s="123">
        <f t="shared" si="145"/>
        <v>0</v>
      </c>
    </row>
    <row r="552" spans="1:14" s="1" customFormat="1" ht="63" hidden="1" x14ac:dyDescent="0.25">
      <c r="A552" s="23" t="s">
        <v>688</v>
      </c>
      <c r="B552" s="43" t="s">
        <v>681</v>
      </c>
      <c r="C552" s="10">
        <v>600</v>
      </c>
      <c r="D552" s="11" t="s">
        <v>13</v>
      </c>
      <c r="E552" s="11" t="s">
        <v>71</v>
      </c>
      <c r="F552" s="123"/>
      <c r="G552" s="123"/>
      <c r="H552" s="123">
        <f t="shared" si="143"/>
        <v>0</v>
      </c>
      <c r="I552" s="123"/>
      <c r="J552" s="164"/>
      <c r="K552" s="123">
        <f t="shared" si="144"/>
        <v>0</v>
      </c>
      <c r="L552" s="123"/>
      <c r="M552" s="123"/>
      <c r="N552" s="123">
        <f t="shared" si="145"/>
        <v>0</v>
      </c>
    </row>
    <row r="553" spans="1:14" s="1" customFormat="1" ht="47.25" hidden="1" x14ac:dyDescent="0.25">
      <c r="A553" s="23" t="s">
        <v>682</v>
      </c>
      <c r="B553" s="43" t="s">
        <v>681</v>
      </c>
      <c r="C553" s="10">
        <v>600</v>
      </c>
      <c r="D553" s="11" t="s">
        <v>13</v>
      </c>
      <c r="E553" s="11" t="s">
        <v>93</v>
      </c>
      <c r="F553" s="123"/>
      <c r="G553" s="123"/>
      <c r="H553" s="123">
        <f t="shared" si="143"/>
        <v>0</v>
      </c>
      <c r="I553" s="123"/>
      <c r="J553" s="164"/>
      <c r="K553" s="123">
        <f t="shared" si="144"/>
        <v>0</v>
      </c>
      <c r="L553" s="123"/>
      <c r="M553" s="123"/>
      <c r="N553" s="123">
        <f t="shared" si="145"/>
        <v>0</v>
      </c>
    </row>
    <row r="554" spans="1:14" s="1" customFormat="1" ht="15.75" hidden="1" x14ac:dyDescent="0.25">
      <c r="A554" s="23"/>
      <c r="B554" s="42"/>
      <c r="C554" s="10"/>
      <c r="D554" s="62"/>
      <c r="E554" s="62"/>
      <c r="F554" s="123"/>
      <c r="G554" s="123"/>
      <c r="H554" s="123">
        <f t="shared" si="143"/>
        <v>0</v>
      </c>
      <c r="I554" s="123"/>
      <c r="J554" s="164"/>
      <c r="K554" s="123">
        <f t="shared" si="144"/>
        <v>0</v>
      </c>
      <c r="L554" s="123"/>
      <c r="M554" s="123"/>
      <c r="N554" s="123">
        <f t="shared" si="145"/>
        <v>0</v>
      </c>
    </row>
    <row r="555" spans="1:14" s="1" customFormat="1" ht="9" hidden="1" customHeight="1" x14ac:dyDescent="0.25">
      <c r="A555" s="23"/>
      <c r="B555" s="42"/>
      <c r="C555" s="12"/>
      <c r="D555" s="12"/>
      <c r="E555" s="6"/>
      <c r="F555" s="123"/>
      <c r="G555" s="123"/>
      <c r="H555" s="123">
        <f t="shared" si="143"/>
        <v>0</v>
      </c>
      <c r="I555" s="123"/>
      <c r="J555" s="164"/>
      <c r="K555" s="123">
        <f t="shared" si="144"/>
        <v>0</v>
      </c>
      <c r="L555" s="123"/>
      <c r="M555" s="123"/>
      <c r="N555" s="123">
        <f t="shared" si="145"/>
        <v>0</v>
      </c>
    </row>
    <row r="556" spans="1:14" s="1" customFormat="1" ht="69.75" hidden="1" customHeight="1" x14ac:dyDescent="0.25">
      <c r="A556" s="23" t="s">
        <v>682</v>
      </c>
      <c r="B556" s="43" t="s">
        <v>681</v>
      </c>
      <c r="C556" s="10">
        <v>600</v>
      </c>
      <c r="D556" s="62">
        <v>9</v>
      </c>
      <c r="E556" s="62">
        <v>1</v>
      </c>
      <c r="F556" s="123"/>
      <c r="G556" s="123"/>
      <c r="H556" s="123">
        <f t="shared" si="143"/>
        <v>0</v>
      </c>
      <c r="I556" s="123"/>
      <c r="J556" s="164"/>
      <c r="K556" s="123">
        <f t="shared" si="144"/>
        <v>0</v>
      </c>
      <c r="L556" s="123"/>
      <c r="M556" s="123"/>
      <c r="N556" s="123">
        <f t="shared" si="145"/>
        <v>0</v>
      </c>
    </row>
    <row r="557" spans="1:14" s="1" customFormat="1" ht="65.25" customHeight="1" x14ac:dyDescent="0.25">
      <c r="A557" s="23" t="s">
        <v>1836</v>
      </c>
      <c r="B557" s="43" t="s">
        <v>681</v>
      </c>
      <c r="C557" s="13" t="s">
        <v>16</v>
      </c>
      <c r="D557" s="13" t="s">
        <v>94</v>
      </c>
      <c r="E557" s="7" t="s">
        <v>30</v>
      </c>
      <c r="F557" s="123">
        <v>8099</v>
      </c>
      <c r="G557" s="123">
        <v>-1644</v>
      </c>
      <c r="H557" s="123">
        <f t="shared" si="143"/>
        <v>6455</v>
      </c>
      <c r="I557" s="123">
        <v>3000</v>
      </c>
      <c r="J557" s="164"/>
      <c r="K557" s="123">
        <f t="shared" si="144"/>
        <v>3000</v>
      </c>
      <c r="L557" s="123">
        <v>3000</v>
      </c>
      <c r="M557" s="123"/>
      <c r="N557" s="123">
        <f t="shared" si="145"/>
        <v>3000</v>
      </c>
    </row>
    <row r="558" spans="1:14" s="1" customFormat="1" ht="51.75" customHeight="1" x14ac:dyDescent="0.25">
      <c r="A558" s="27" t="s">
        <v>689</v>
      </c>
      <c r="B558" s="43" t="s">
        <v>690</v>
      </c>
      <c r="C558" s="12"/>
      <c r="D558" s="12"/>
      <c r="E558" s="6"/>
      <c r="F558" s="123">
        <f t="shared" ref="F558:N558" si="146">F563+F561+F559+F560+F562+F564</f>
        <v>1125</v>
      </c>
      <c r="G558" s="123">
        <f t="shared" si="146"/>
        <v>0</v>
      </c>
      <c r="H558" s="123">
        <f t="shared" si="146"/>
        <v>1125</v>
      </c>
      <c r="I558" s="123">
        <f t="shared" si="146"/>
        <v>330</v>
      </c>
      <c r="J558" s="164">
        <f t="shared" si="146"/>
        <v>0</v>
      </c>
      <c r="K558" s="123">
        <f t="shared" si="146"/>
        <v>330</v>
      </c>
      <c r="L558" s="123">
        <f t="shared" si="146"/>
        <v>1080</v>
      </c>
      <c r="M558" s="123">
        <f t="shared" si="146"/>
        <v>0</v>
      </c>
      <c r="N558" s="123">
        <f t="shared" si="146"/>
        <v>1080</v>
      </c>
    </row>
    <row r="559" spans="1:14" s="1" customFormat="1" ht="42.75" customHeight="1" x14ac:dyDescent="0.25">
      <c r="A559" s="23" t="s">
        <v>174</v>
      </c>
      <c r="B559" s="43" t="s">
        <v>691</v>
      </c>
      <c r="C559" s="10">
        <v>200</v>
      </c>
      <c r="D559" s="62">
        <v>8</v>
      </c>
      <c r="E559" s="62">
        <v>1</v>
      </c>
      <c r="F559" s="123">
        <v>190</v>
      </c>
      <c r="G559" s="123"/>
      <c r="H559" s="123">
        <f t="shared" ref="H559:H564" si="147">F559+G559</f>
        <v>190</v>
      </c>
      <c r="I559" s="123">
        <v>210</v>
      </c>
      <c r="J559" s="164"/>
      <c r="K559" s="123">
        <f>I559+J559</f>
        <v>210</v>
      </c>
      <c r="L559" s="123">
        <v>270</v>
      </c>
      <c r="M559" s="123"/>
      <c r="N559" s="123">
        <f t="shared" ref="N559:N564" si="148">L559+M559</f>
        <v>270</v>
      </c>
    </row>
    <row r="560" spans="1:14" s="1" customFormat="1" ht="38.25" customHeight="1" x14ac:dyDescent="0.25">
      <c r="A560" s="23" t="s">
        <v>174</v>
      </c>
      <c r="B560" s="43" t="s">
        <v>691</v>
      </c>
      <c r="C560" s="10">
        <v>200</v>
      </c>
      <c r="D560" s="62">
        <v>8</v>
      </c>
      <c r="E560" s="62">
        <v>4</v>
      </c>
      <c r="F560" s="123">
        <v>440</v>
      </c>
      <c r="G560" s="123"/>
      <c r="H560" s="123">
        <f t="shared" si="147"/>
        <v>440</v>
      </c>
      <c r="I560" s="123">
        <v>120</v>
      </c>
      <c r="J560" s="164"/>
      <c r="K560" s="123">
        <f>I560+J560</f>
        <v>120</v>
      </c>
      <c r="L560" s="123">
        <v>520</v>
      </c>
      <c r="M560" s="123"/>
      <c r="N560" s="123">
        <f t="shared" si="148"/>
        <v>520</v>
      </c>
    </row>
    <row r="561" spans="1:14" s="1" customFormat="1" ht="41.25" hidden="1" customHeight="1" x14ac:dyDescent="0.25">
      <c r="A561" s="23" t="s">
        <v>174</v>
      </c>
      <c r="B561" s="43" t="s">
        <v>691</v>
      </c>
      <c r="C561" s="10">
        <v>200</v>
      </c>
      <c r="D561" s="62">
        <v>11</v>
      </c>
      <c r="E561" s="62">
        <v>2</v>
      </c>
      <c r="F561" s="123"/>
      <c r="G561" s="123"/>
      <c r="H561" s="123">
        <f t="shared" si="147"/>
        <v>0</v>
      </c>
      <c r="I561" s="123"/>
      <c r="J561" s="164"/>
      <c r="K561" s="123">
        <f>I561+J561</f>
        <v>0</v>
      </c>
      <c r="L561" s="123"/>
      <c r="M561" s="123"/>
      <c r="N561" s="123">
        <f t="shared" si="148"/>
        <v>0</v>
      </c>
    </row>
    <row r="562" spans="1:14" s="1" customFormat="1" ht="49.5" hidden="1" customHeight="1" x14ac:dyDescent="0.25">
      <c r="A562" s="23" t="s">
        <v>177</v>
      </c>
      <c r="B562" s="43" t="s">
        <v>691</v>
      </c>
      <c r="C562" s="10">
        <v>600</v>
      </c>
      <c r="D562" s="62">
        <v>8</v>
      </c>
      <c r="E562" s="62">
        <v>4</v>
      </c>
      <c r="F562" s="123">
        <v>0</v>
      </c>
      <c r="G562" s="123"/>
      <c r="H562" s="123">
        <f t="shared" si="147"/>
        <v>0</v>
      </c>
      <c r="I562" s="123">
        <v>0</v>
      </c>
      <c r="J562" s="164"/>
      <c r="K562" s="123">
        <f>I562+J562</f>
        <v>0</v>
      </c>
      <c r="L562" s="123">
        <v>0</v>
      </c>
      <c r="M562" s="123"/>
      <c r="N562" s="123">
        <f t="shared" si="148"/>
        <v>0</v>
      </c>
    </row>
    <row r="563" spans="1:14" s="1" customFormat="1" ht="31.5" x14ac:dyDescent="0.25">
      <c r="A563" s="23" t="s">
        <v>174</v>
      </c>
      <c r="B563" s="43" t="s">
        <v>691</v>
      </c>
      <c r="C563" s="13" t="s">
        <v>49</v>
      </c>
      <c r="D563" s="13" t="s">
        <v>37</v>
      </c>
      <c r="E563" s="7" t="s">
        <v>30</v>
      </c>
      <c r="F563" s="123">
        <v>205</v>
      </c>
      <c r="G563" s="123"/>
      <c r="H563" s="123">
        <f t="shared" si="147"/>
        <v>205</v>
      </c>
      <c r="I563" s="123">
        <v>0</v>
      </c>
      <c r="J563" s="164"/>
      <c r="K563" s="123"/>
      <c r="L563" s="123"/>
      <c r="M563" s="123"/>
      <c r="N563" s="123"/>
    </row>
    <row r="564" spans="1:14" s="1" customFormat="1" ht="35.25" customHeight="1" x14ac:dyDescent="0.25">
      <c r="A564" s="23" t="s">
        <v>958</v>
      </c>
      <c r="B564" s="43" t="s">
        <v>691</v>
      </c>
      <c r="C564" s="10">
        <v>600</v>
      </c>
      <c r="D564" s="62">
        <v>8</v>
      </c>
      <c r="E564" s="62">
        <v>1</v>
      </c>
      <c r="F564" s="123">
        <v>290</v>
      </c>
      <c r="G564" s="123"/>
      <c r="H564" s="123">
        <f t="shared" si="147"/>
        <v>290</v>
      </c>
      <c r="I564" s="123">
        <v>0</v>
      </c>
      <c r="J564" s="164"/>
      <c r="K564" s="123"/>
      <c r="L564" s="123">
        <v>290</v>
      </c>
      <c r="M564" s="123"/>
      <c r="N564" s="123">
        <f t="shared" si="148"/>
        <v>290</v>
      </c>
    </row>
    <row r="565" spans="1:14" s="1" customFormat="1" ht="30.75" customHeight="1" x14ac:dyDescent="0.25">
      <c r="A565" s="29" t="s">
        <v>692</v>
      </c>
      <c r="B565" s="31" t="s">
        <v>693</v>
      </c>
      <c r="C565" s="16"/>
      <c r="D565" s="16"/>
      <c r="E565" s="16"/>
      <c r="F565" s="143">
        <f t="shared" ref="F565:N565" si="149">F566+F570+F572+F576+F578+F580+F574</f>
        <v>369540</v>
      </c>
      <c r="G565" s="143">
        <f t="shared" si="149"/>
        <v>0</v>
      </c>
      <c r="H565" s="143">
        <f t="shared" si="149"/>
        <v>369540</v>
      </c>
      <c r="I565" s="143">
        <f t="shared" si="149"/>
        <v>380144</v>
      </c>
      <c r="J565" s="167">
        <f t="shared" si="149"/>
        <v>-10452</v>
      </c>
      <c r="K565" s="143">
        <f t="shared" si="149"/>
        <v>369692</v>
      </c>
      <c r="L565" s="143">
        <f t="shared" si="149"/>
        <v>380779</v>
      </c>
      <c r="M565" s="143">
        <f t="shared" si="149"/>
        <v>-10471</v>
      </c>
      <c r="N565" s="143">
        <f t="shared" si="149"/>
        <v>370308</v>
      </c>
    </row>
    <row r="566" spans="1:14" s="1" customFormat="1" ht="31.5" x14ac:dyDescent="0.25">
      <c r="A566" s="27" t="s">
        <v>237</v>
      </c>
      <c r="B566" s="48" t="s">
        <v>694</v>
      </c>
      <c r="C566" s="14"/>
      <c r="D566" s="14"/>
      <c r="E566" s="14"/>
      <c r="F566" s="149">
        <f t="shared" ref="F566:N566" si="150">F567+F568+F569</f>
        <v>67920</v>
      </c>
      <c r="G566" s="149">
        <f t="shared" si="150"/>
        <v>0</v>
      </c>
      <c r="H566" s="149">
        <f t="shared" si="150"/>
        <v>67920</v>
      </c>
      <c r="I566" s="149">
        <f t="shared" si="150"/>
        <v>69879</v>
      </c>
      <c r="J566" s="175">
        <f t="shared" si="150"/>
        <v>-1807</v>
      </c>
      <c r="K566" s="149">
        <f t="shared" si="150"/>
        <v>68072</v>
      </c>
      <c r="L566" s="149">
        <f t="shared" si="150"/>
        <v>70514</v>
      </c>
      <c r="M566" s="149">
        <f t="shared" si="150"/>
        <v>-1826</v>
      </c>
      <c r="N566" s="149">
        <f t="shared" si="150"/>
        <v>68688</v>
      </c>
    </row>
    <row r="567" spans="1:14" s="1" customFormat="1" ht="96.75" customHeight="1" x14ac:dyDescent="0.25">
      <c r="A567" s="27" t="s">
        <v>241</v>
      </c>
      <c r="B567" s="48" t="s">
        <v>695</v>
      </c>
      <c r="C567" s="15" t="s">
        <v>36</v>
      </c>
      <c r="D567" s="15" t="s">
        <v>37</v>
      </c>
      <c r="E567" s="15" t="s">
        <v>339</v>
      </c>
      <c r="F567" s="123">
        <v>59359</v>
      </c>
      <c r="G567" s="123"/>
      <c r="H567" s="123">
        <f>F567+G567</f>
        <v>59359</v>
      </c>
      <c r="I567" s="123">
        <v>61318</v>
      </c>
      <c r="J567" s="164">
        <v>-1807</v>
      </c>
      <c r="K567" s="123">
        <f>I567+J567</f>
        <v>59511</v>
      </c>
      <c r="L567" s="123">
        <v>61953</v>
      </c>
      <c r="M567" s="123">
        <v>-1826</v>
      </c>
      <c r="N567" s="123">
        <f>L567+M567</f>
        <v>60127</v>
      </c>
    </row>
    <row r="568" spans="1:14" s="1" customFormat="1" ht="54" customHeight="1" x14ac:dyDescent="0.25">
      <c r="A568" s="27" t="s">
        <v>243</v>
      </c>
      <c r="B568" s="48" t="s">
        <v>695</v>
      </c>
      <c r="C568" s="15" t="s">
        <v>49</v>
      </c>
      <c r="D568" s="15" t="s">
        <v>37</v>
      </c>
      <c r="E568" s="15" t="s">
        <v>339</v>
      </c>
      <c r="F568" s="123">
        <v>8098</v>
      </c>
      <c r="G568" s="123"/>
      <c r="H568" s="123">
        <f>F568+G568</f>
        <v>8098</v>
      </c>
      <c r="I568" s="123">
        <v>8098</v>
      </c>
      <c r="J568" s="164"/>
      <c r="K568" s="123">
        <f>I568+J568</f>
        <v>8098</v>
      </c>
      <c r="L568" s="123">
        <v>8098</v>
      </c>
      <c r="M568" s="123"/>
      <c r="N568" s="123">
        <f>L568+M568</f>
        <v>8098</v>
      </c>
    </row>
    <row r="569" spans="1:14" s="1" customFormat="1" ht="39.75" customHeight="1" x14ac:dyDescent="0.25">
      <c r="A569" s="27" t="s">
        <v>244</v>
      </c>
      <c r="B569" s="48" t="s">
        <v>695</v>
      </c>
      <c r="C569" s="15" t="s">
        <v>40</v>
      </c>
      <c r="D569" s="15" t="s">
        <v>37</v>
      </c>
      <c r="E569" s="15" t="s">
        <v>339</v>
      </c>
      <c r="F569" s="123">
        <v>463</v>
      </c>
      <c r="G569" s="123"/>
      <c r="H569" s="123">
        <f>F569+G569</f>
        <v>463</v>
      </c>
      <c r="I569" s="123">
        <v>463</v>
      </c>
      <c r="J569" s="164"/>
      <c r="K569" s="123">
        <f>I569+J569</f>
        <v>463</v>
      </c>
      <c r="L569" s="123">
        <v>463</v>
      </c>
      <c r="M569" s="123"/>
      <c r="N569" s="123">
        <f>L569+M569</f>
        <v>463</v>
      </c>
    </row>
    <row r="570" spans="1:14" s="1" customFormat="1" ht="31.5" x14ac:dyDescent="0.25">
      <c r="A570" s="27" t="s">
        <v>696</v>
      </c>
      <c r="B570" s="48" t="s">
        <v>697</v>
      </c>
      <c r="C570" s="14"/>
      <c r="D570" s="14"/>
      <c r="E570" s="14"/>
      <c r="F570" s="150">
        <f t="shared" ref="F570:N570" si="151">F571</f>
        <v>209926</v>
      </c>
      <c r="G570" s="150">
        <f t="shared" si="151"/>
        <v>0</v>
      </c>
      <c r="H570" s="150">
        <f t="shared" si="151"/>
        <v>209926</v>
      </c>
      <c r="I570" s="150">
        <f t="shared" si="151"/>
        <v>216278</v>
      </c>
      <c r="J570" s="176">
        <f t="shared" si="151"/>
        <v>-6352</v>
      </c>
      <c r="K570" s="150">
        <f t="shared" si="151"/>
        <v>209926</v>
      </c>
      <c r="L570" s="150">
        <f t="shared" si="151"/>
        <v>216278</v>
      </c>
      <c r="M570" s="150">
        <f t="shared" si="151"/>
        <v>-6352</v>
      </c>
      <c r="N570" s="150">
        <f t="shared" si="151"/>
        <v>209926</v>
      </c>
    </row>
    <row r="571" spans="1:14" s="1" customFormat="1" ht="35.25" customHeight="1" x14ac:dyDescent="0.25">
      <c r="A571" s="27" t="s">
        <v>698</v>
      </c>
      <c r="B571" s="48" t="s">
        <v>699</v>
      </c>
      <c r="C571" s="15" t="s">
        <v>70</v>
      </c>
      <c r="D571" s="15" t="s">
        <v>37</v>
      </c>
      <c r="E571" s="15" t="s">
        <v>339</v>
      </c>
      <c r="F571" s="123">
        <v>209926</v>
      </c>
      <c r="G571" s="123"/>
      <c r="H571" s="123">
        <f>F571+G571</f>
        <v>209926</v>
      </c>
      <c r="I571" s="123">
        <v>216278</v>
      </c>
      <c r="J571" s="164">
        <v>-6352</v>
      </c>
      <c r="K571" s="123">
        <f>I571+J571</f>
        <v>209926</v>
      </c>
      <c r="L571" s="123">
        <v>216278</v>
      </c>
      <c r="M571" s="123">
        <v>-6352</v>
      </c>
      <c r="N571" s="123">
        <f>L571+M571</f>
        <v>209926</v>
      </c>
    </row>
    <row r="572" spans="1:14" s="1" customFormat="1" ht="55.5" customHeight="1" x14ac:dyDescent="0.25">
      <c r="A572" s="27" t="s">
        <v>700</v>
      </c>
      <c r="B572" s="48" t="s">
        <v>701</v>
      </c>
      <c r="C572" s="14"/>
      <c r="D572" s="14"/>
      <c r="E572" s="14"/>
      <c r="F572" s="150">
        <f t="shared" ref="F572:N572" si="152">F573</f>
        <v>28580</v>
      </c>
      <c r="G572" s="150">
        <f t="shared" si="152"/>
        <v>0</v>
      </c>
      <c r="H572" s="150">
        <f t="shared" si="152"/>
        <v>28580</v>
      </c>
      <c r="I572" s="150">
        <f t="shared" si="152"/>
        <v>29449</v>
      </c>
      <c r="J572" s="176">
        <f t="shared" si="152"/>
        <v>-869</v>
      </c>
      <c r="K572" s="150">
        <f t="shared" si="152"/>
        <v>28580</v>
      </c>
      <c r="L572" s="150">
        <f t="shared" si="152"/>
        <v>29449</v>
      </c>
      <c r="M572" s="150">
        <f t="shared" si="152"/>
        <v>-869</v>
      </c>
      <c r="N572" s="150">
        <f t="shared" si="152"/>
        <v>28580</v>
      </c>
    </row>
    <row r="573" spans="1:14" s="1" customFormat="1" ht="56.25" customHeight="1" x14ac:dyDescent="0.25">
      <c r="A573" s="27" t="s">
        <v>702</v>
      </c>
      <c r="B573" s="48" t="s">
        <v>703</v>
      </c>
      <c r="C573" s="15" t="s">
        <v>70</v>
      </c>
      <c r="D573" s="15" t="s">
        <v>37</v>
      </c>
      <c r="E573" s="15" t="s">
        <v>339</v>
      </c>
      <c r="F573" s="123">
        <v>28580</v>
      </c>
      <c r="G573" s="123"/>
      <c r="H573" s="123">
        <f>F573+G573</f>
        <v>28580</v>
      </c>
      <c r="I573" s="123">
        <v>29449</v>
      </c>
      <c r="J573" s="164">
        <v>-869</v>
      </c>
      <c r="K573" s="123">
        <f>I573+J573</f>
        <v>28580</v>
      </c>
      <c r="L573" s="123">
        <v>29449</v>
      </c>
      <c r="M573" s="123">
        <v>-869</v>
      </c>
      <c r="N573" s="123">
        <f>L573+M573</f>
        <v>28580</v>
      </c>
    </row>
    <row r="574" spans="1:14" s="1" customFormat="1" ht="36.75" customHeight="1" x14ac:dyDescent="0.25">
      <c r="A574" s="27" t="s">
        <v>704</v>
      </c>
      <c r="B574" s="48" t="s">
        <v>705</v>
      </c>
      <c r="C574" s="14"/>
      <c r="D574" s="14"/>
      <c r="E574" s="14"/>
      <c r="F574" s="150">
        <f t="shared" ref="F574:N574" si="153">F575</f>
        <v>12523</v>
      </c>
      <c r="G574" s="150">
        <f t="shared" si="153"/>
        <v>0</v>
      </c>
      <c r="H574" s="150">
        <f t="shared" si="153"/>
        <v>12523</v>
      </c>
      <c r="I574" s="150">
        <f t="shared" si="153"/>
        <v>12853</v>
      </c>
      <c r="J574" s="176">
        <f t="shared" si="153"/>
        <v>-330</v>
      </c>
      <c r="K574" s="150">
        <f t="shared" si="153"/>
        <v>12523</v>
      </c>
      <c r="L574" s="150">
        <f t="shared" si="153"/>
        <v>12853</v>
      </c>
      <c r="M574" s="150">
        <f t="shared" si="153"/>
        <v>-330</v>
      </c>
      <c r="N574" s="150">
        <f t="shared" si="153"/>
        <v>12523</v>
      </c>
    </row>
    <row r="575" spans="1:14" s="1" customFormat="1" ht="31.5" x14ac:dyDescent="0.25">
      <c r="A575" s="27" t="s">
        <v>706</v>
      </c>
      <c r="B575" s="48" t="s">
        <v>707</v>
      </c>
      <c r="C575" s="15" t="s">
        <v>70</v>
      </c>
      <c r="D575" s="15" t="s">
        <v>37</v>
      </c>
      <c r="E575" s="15" t="s">
        <v>339</v>
      </c>
      <c r="F575" s="123">
        <v>12523</v>
      </c>
      <c r="G575" s="123"/>
      <c r="H575" s="123">
        <f>F575+G575</f>
        <v>12523</v>
      </c>
      <c r="I575" s="123">
        <v>12853</v>
      </c>
      <c r="J575" s="164">
        <v>-330</v>
      </c>
      <c r="K575" s="123">
        <f>I575+J575</f>
        <v>12523</v>
      </c>
      <c r="L575" s="123">
        <v>12853</v>
      </c>
      <c r="M575" s="123">
        <v>-330</v>
      </c>
      <c r="N575" s="123">
        <f>L575+M575</f>
        <v>12523</v>
      </c>
    </row>
    <row r="576" spans="1:14" s="1" customFormat="1" ht="53.25" customHeight="1" x14ac:dyDescent="0.25">
      <c r="A576" s="27" t="s">
        <v>708</v>
      </c>
      <c r="B576" s="48" t="s">
        <v>709</v>
      </c>
      <c r="C576" s="14"/>
      <c r="D576" s="14"/>
      <c r="E576" s="14"/>
      <c r="F576" s="150">
        <f t="shared" ref="F576:N576" si="154">F577</f>
        <v>40531</v>
      </c>
      <c r="G576" s="150">
        <f t="shared" si="154"/>
        <v>0</v>
      </c>
      <c r="H576" s="150">
        <f t="shared" si="154"/>
        <v>40531</v>
      </c>
      <c r="I576" s="150">
        <f t="shared" si="154"/>
        <v>41625</v>
      </c>
      <c r="J576" s="176">
        <f t="shared" si="154"/>
        <v>-1094</v>
      </c>
      <c r="K576" s="150">
        <f t="shared" si="154"/>
        <v>40531</v>
      </c>
      <c r="L576" s="150">
        <f t="shared" si="154"/>
        <v>41625</v>
      </c>
      <c r="M576" s="150">
        <f t="shared" si="154"/>
        <v>-1094</v>
      </c>
      <c r="N576" s="150">
        <f t="shared" si="154"/>
        <v>40531</v>
      </c>
    </row>
    <row r="577" spans="1:14" s="1" customFormat="1" ht="47.25" x14ac:dyDescent="0.25">
      <c r="A577" s="27" t="s">
        <v>710</v>
      </c>
      <c r="B577" s="48" t="s">
        <v>711</v>
      </c>
      <c r="C577" s="15" t="s">
        <v>70</v>
      </c>
      <c r="D577" s="15" t="s">
        <v>37</v>
      </c>
      <c r="E577" s="15" t="s">
        <v>339</v>
      </c>
      <c r="F577" s="123">
        <v>40531</v>
      </c>
      <c r="G577" s="123"/>
      <c r="H577" s="123">
        <f>F577+G577</f>
        <v>40531</v>
      </c>
      <c r="I577" s="123">
        <v>41625</v>
      </c>
      <c r="J577" s="164">
        <v>-1094</v>
      </c>
      <c r="K577" s="123">
        <f>I577+J577</f>
        <v>40531</v>
      </c>
      <c r="L577" s="123">
        <v>41625</v>
      </c>
      <c r="M577" s="123">
        <v>-1094</v>
      </c>
      <c r="N577" s="123">
        <f>L577+M577</f>
        <v>40531</v>
      </c>
    </row>
    <row r="578" spans="1:14" s="1" customFormat="1" ht="33.75" customHeight="1" x14ac:dyDescent="0.25">
      <c r="A578" s="27" t="s">
        <v>712</v>
      </c>
      <c r="B578" s="48" t="s">
        <v>713</v>
      </c>
      <c r="C578" s="14"/>
      <c r="D578" s="14"/>
      <c r="E578" s="14"/>
      <c r="F578" s="123">
        <f t="shared" ref="F578:N578" si="155">F579</f>
        <v>60</v>
      </c>
      <c r="G578" s="123">
        <f t="shared" si="155"/>
        <v>0</v>
      </c>
      <c r="H578" s="123">
        <f t="shared" si="155"/>
        <v>60</v>
      </c>
      <c r="I578" s="123">
        <f t="shared" si="155"/>
        <v>60</v>
      </c>
      <c r="J578" s="164">
        <f t="shared" si="155"/>
        <v>0</v>
      </c>
      <c r="K578" s="123">
        <f t="shared" si="155"/>
        <v>60</v>
      </c>
      <c r="L578" s="123">
        <f t="shared" si="155"/>
        <v>60</v>
      </c>
      <c r="M578" s="123">
        <f t="shared" si="155"/>
        <v>0</v>
      </c>
      <c r="N578" s="123">
        <f t="shared" si="155"/>
        <v>60</v>
      </c>
    </row>
    <row r="579" spans="1:14" s="1" customFormat="1" ht="40.5" customHeight="1" x14ac:dyDescent="0.25">
      <c r="A579" s="27" t="s">
        <v>714</v>
      </c>
      <c r="B579" s="48" t="s">
        <v>715</v>
      </c>
      <c r="C579" s="15" t="s">
        <v>70</v>
      </c>
      <c r="D579" s="15" t="s">
        <v>37</v>
      </c>
      <c r="E579" s="15" t="s">
        <v>339</v>
      </c>
      <c r="F579" s="123">
        <v>60</v>
      </c>
      <c r="G579" s="123"/>
      <c r="H579" s="123">
        <f>F579+G579</f>
        <v>60</v>
      </c>
      <c r="I579" s="123">
        <v>60</v>
      </c>
      <c r="J579" s="164"/>
      <c r="K579" s="123">
        <f>I579+J579</f>
        <v>60</v>
      </c>
      <c r="L579" s="123">
        <v>60</v>
      </c>
      <c r="M579" s="123"/>
      <c r="N579" s="123">
        <f>L579+M579</f>
        <v>60</v>
      </c>
    </row>
    <row r="580" spans="1:14" s="1" customFormat="1" ht="39" customHeight="1" x14ac:dyDescent="0.25">
      <c r="A580" s="27" t="s">
        <v>716</v>
      </c>
      <c r="B580" s="48" t="s">
        <v>717</v>
      </c>
      <c r="C580" s="14"/>
      <c r="D580" s="14"/>
      <c r="E580" s="14"/>
      <c r="F580" s="150">
        <f t="shared" ref="F580:N580" si="156">F581</f>
        <v>10000</v>
      </c>
      <c r="G580" s="150">
        <f t="shared" si="156"/>
        <v>0</v>
      </c>
      <c r="H580" s="150">
        <f t="shared" si="156"/>
        <v>10000</v>
      </c>
      <c r="I580" s="150">
        <f t="shared" si="156"/>
        <v>10000</v>
      </c>
      <c r="J580" s="176">
        <f t="shared" si="156"/>
        <v>0</v>
      </c>
      <c r="K580" s="150">
        <f t="shared" si="156"/>
        <v>10000</v>
      </c>
      <c r="L580" s="150">
        <f t="shared" si="156"/>
        <v>10000</v>
      </c>
      <c r="M580" s="150">
        <f t="shared" si="156"/>
        <v>0</v>
      </c>
      <c r="N580" s="150">
        <f t="shared" si="156"/>
        <v>10000</v>
      </c>
    </row>
    <row r="581" spans="1:14" s="1" customFormat="1" ht="54.75" customHeight="1" x14ac:dyDescent="0.25">
      <c r="A581" s="27" t="s">
        <v>718</v>
      </c>
      <c r="B581" s="48" t="s">
        <v>719</v>
      </c>
      <c r="C581" s="15" t="s">
        <v>150</v>
      </c>
      <c r="D581" s="15" t="s">
        <v>37</v>
      </c>
      <c r="E581" s="15" t="s">
        <v>339</v>
      </c>
      <c r="F581" s="123">
        <v>10000</v>
      </c>
      <c r="G581" s="123"/>
      <c r="H581" s="123">
        <f>F581+G581</f>
        <v>10000</v>
      </c>
      <c r="I581" s="123">
        <v>10000</v>
      </c>
      <c r="J581" s="164"/>
      <c r="K581" s="123">
        <f>I581+J581</f>
        <v>10000</v>
      </c>
      <c r="L581" s="123">
        <v>10000</v>
      </c>
      <c r="M581" s="123"/>
      <c r="N581" s="123">
        <f>L581+M581</f>
        <v>10000</v>
      </c>
    </row>
    <row r="582" spans="1:14" s="1" customFormat="1" ht="31.5" x14ac:dyDescent="0.25">
      <c r="A582" s="25" t="s">
        <v>720</v>
      </c>
      <c r="B582" s="41">
        <v>5</v>
      </c>
      <c r="C582" s="8"/>
      <c r="D582" s="9"/>
      <c r="E582" s="9"/>
      <c r="F582" s="146">
        <f t="shared" ref="F582:N582" si="157">F583+F605+F616+F634+F644+F658</f>
        <v>964619</v>
      </c>
      <c r="G582" s="146">
        <f t="shared" si="157"/>
        <v>148857</v>
      </c>
      <c r="H582" s="146">
        <f t="shared" si="157"/>
        <v>1113476</v>
      </c>
      <c r="I582" s="146">
        <f t="shared" si="157"/>
        <v>850101</v>
      </c>
      <c r="J582" s="170">
        <f t="shared" si="157"/>
        <v>106024</v>
      </c>
      <c r="K582" s="146">
        <f t="shared" si="157"/>
        <v>956125</v>
      </c>
      <c r="L582" s="146">
        <f t="shared" si="157"/>
        <v>814126</v>
      </c>
      <c r="M582" s="146">
        <f t="shared" si="157"/>
        <v>199748</v>
      </c>
      <c r="N582" s="146">
        <f t="shared" si="157"/>
        <v>1013874</v>
      </c>
    </row>
    <row r="583" spans="1:14" s="1" customFormat="1" ht="21" customHeight="1" x14ac:dyDescent="0.25">
      <c r="A583" s="25" t="s">
        <v>721</v>
      </c>
      <c r="B583" s="33" t="s">
        <v>722</v>
      </c>
      <c r="C583" s="2"/>
      <c r="D583" s="2"/>
      <c r="E583" s="2"/>
      <c r="F583" s="140">
        <f t="shared" ref="F583:N583" si="158">F584+F589+F597+F594+F600+F602</f>
        <v>159942</v>
      </c>
      <c r="G583" s="140">
        <f t="shared" si="158"/>
        <v>10026</v>
      </c>
      <c r="H583" s="140">
        <f t="shared" si="158"/>
        <v>169968</v>
      </c>
      <c r="I583" s="140">
        <f t="shared" si="158"/>
        <v>143784</v>
      </c>
      <c r="J583" s="163">
        <f t="shared" si="158"/>
        <v>6921</v>
      </c>
      <c r="K583" s="140">
        <f t="shared" si="158"/>
        <v>150705</v>
      </c>
      <c r="L583" s="140">
        <f t="shared" si="158"/>
        <v>147734</v>
      </c>
      <c r="M583" s="140">
        <f t="shared" si="158"/>
        <v>2130</v>
      </c>
      <c r="N583" s="140">
        <f t="shared" si="158"/>
        <v>149864</v>
      </c>
    </row>
    <row r="584" spans="1:14" s="1" customFormat="1" ht="39" customHeight="1" x14ac:dyDescent="0.25">
      <c r="A584" s="23" t="s">
        <v>381</v>
      </c>
      <c r="B584" s="35" t="s">
        <v>723</v>
      </c>
      <c r="C584" s="3"/>
      <c r="D584" s="3"/>
      <c r="E584" s="3"/>
      <c r="F584" s="123">
        <f t="shared" ref="F584:N584" si="159">F585+F586+F587+F588</f>
        <v>124386</v>
      </c>
      <c r="G584" s="123">
        <f t="shared" si="159"/>
        <v>5026</v>
      </c>
      <c r="H584" s="123">
        <f t="shared" si="159"/>
        <v>129412</v>
      </c>
      <c r="I584" s="123">
        <f t="shared" si="159"/>
        <v>135364</v>
      </c>
      <c r="J584" s="164">
        <f t="shared" si="159"/>
        <v>157</v>
      </c>
      <c r="K584" s="123">
        <f t="shared" si="159"/>
        <v>135521</v>
      </c>
      <c r="L584" s="123">
        <f t="shared" si="159"/>
        <v>141457</v>
      </c>
      <c r="M584" s="123">
        <f t="shared" si="159"/>
        <v>-1920</v>
      </c>
      <c r="N584" s="123">
        <f t="shared" si="159"/>
        <v>139537</v>
      </c>
    </row>
    <row r="585" spans="1:14" s="1" customFormat="1" ht="85.5" customHeight="1" x14ac:dyDescent="0.25">
      <c r="A585" s="23" t="s">
        <v>724</v>
      </c>
      <c r="B585" s="35" t="s">
        <v>725</v>
      </c>
      <c r="C585" s="4" t="s">
        <v>36</v>
      </c>
      <c r="D585" s="4" t="s">
        <v>687</v>
      </c>
      <c r="E585" s="4" t="s">
        <v>21</v>
      </c>
      <c r="F585" s="123">
        <v>29484</v>
      </c>
      <c r="G585" s="123">
        <v>1460</v>
      </c>
      <c r="H585" s="123">
        <f>F585+G585</f>
        <v>30944</v>
      </c>
      <c r="I585" s="123">
        <v>32742</v>
      </c>
      <c r="J585" s="164">
        <f>-959+953</f>
        <v>-6</v>
      </c>
      <c r="K585" s="123">
        <f>I585+J585</f>
        <v>32736</v>
      </c>
      <c r="L585" s="123">
        <v>34582</v>
      </c>
      <c r="M585" s="123">
        <f>-996+382</f>
        <v>-614</v>
      </c>
      <c r="N585" s="123">
        <f>L585+M585</f>
        <v>33968</v>
      </c>
    </row>
    <row r="586" spans="1:14" s="1" customFormat="1" ht="47.25" x14ac:dyDescent="0.25">
      <c r="A586" s="23" t="s">
        <v>38</v>
      </c>
      <c r="B586" s="35" t="s">
        <v>725</v>
      </c>
      <c r="C586" s="4" t="s">
        <v>49</v>
      </c>
      <c r="D586" s="4" t="s">
        <v>687</v>
      </c>
      <c r="E586" s="4" t="s">
        <v>21</v>
      </c>
      <c r="F586" s="123">
        <v>7849</v>
      </c>
      <c r="G586" s="123">
        <v>-15</v>
      </c>
      <c r="H586" s="123">
        <f>F586+G586</f>
        <v>7834</v>
      </c>
      <c r="I586" s="123">
        <v>7386</v>
      </c>
      <c r="J586" s="164"/>
      <c r="K586" s="123">
        <f>I586+J586</f>
        <v>7386</v>
      </c>
      <c r="L586" s="123">
        <v>7302</v>
      </c>
      <c r="M586" s="123"/>
      <c r="N586" s="123">
        <f>L586+M586</f>
        <v>7302</v>
      </c>
    </row>
    <row r="587" spans="1:14" s="1" customFormat="1" ht="55.5" customHeight="1" x14ac:dyDescent="0.25">
      <c r="A587" s="23" t="s">
        <v>384</v>
      </c>
      <c r="B587" s="35" t="s">
        <v>725</v>
      </c>
      <c r="C587" s="4" t="s">
        <v>16</v>
      </c>
      <c r="D587" s="4" t="s">
        <v>687</v>
      </c>
      <c r="E587" s="4" t="s">
        <v>21</v>
      </c>
      <c r="F587" s="123">
        <v>86750</v>
      </c>
      <c r="G587" s="123">
        <v>3566</v>
      </c>
      <c r="H587" s="123">
        <f>F587+G587</f>
        <v>90316</v>
      </c>
      <c r="I587" s="123">
        <v>94934</v>
      </c>
      <c r="J587" s="164">
        <f>-2256+2419</f>
        <v>163</v>
      </c>
      <c r="K587" s="123">
        <f>I587+J587</f>
        <v>95097</v>
      </c>
      <c r="L587" s="123">
        <v>99271</v>
      </c>
      <c r="M587" s="123">
        <f>-2305+999</f>
        <v>-1306</v>
      </c>
      <c r="N587" s="123">
        <f>L587+M587</f>
        <v>97965</v>
      </c>
    </row>
    <row r="588" spans="1:14" s="1" customFormat="1" ht="39.75" customHeight="1" x14ac:dyDescent="0.25">
      <c r="A588" s="23" t="s">
        <v>39</v>
      </c>
      <c r="B588" s="35" t="s">
        <v>725</v>
      </c>
      <c r="C588" s="4" t="s">
        <v>40</v>
      </c>
      <c r="D588" s="4" t="s">
        <v>687</v>
      </c>
      <c r="E588" s="4" t="s">
        <v>21</v>
      </c>
      <c r="F588" s="123">
        <v>303</v>
      </c>
      <c r="G588" s="123">
        <v>15</v>
      </c>
      <c r="H588" s="123">
        <f>F588+G588</f>
        <v>318</v>
      </c>
      <c r="I588" s="123">
        <v>302</v>
      </c>
      <c r="J588" s="164"/>
      <c r="K588" s="123">
        <f>I588+J588</f>
        <v>302</v>
      </c>
      <c r="L588" s="123">
        <v>302</v>
      </c>
      <c r="M588" s="123"/>
      <c r="N588" s="123">
        <f>L588+M588</f>
        <v>302</v>
      </c>
    </row>
    <row r="589" spans="1:14" s="1" customFormat="1" ht="27.75" customHeight="1" x14ac:dyDescent="0.25">
      <c r="A589" s="23" t="s">
        <v>726</v>
      </c>
      <c r="B589" s="35" t="s">
        <v>727</v>
      </c>
      <c r="C589" s="3"/>
      <c r="D589" s="3"/>
      <c r="E589" s="3"/>
      <c r="F589" s="123">
        <f t="shared" ref="F589:N589" si="160">F590+F591+F592+F593</f>
        <v>5433</v>
      </c>
      <c r="G589" s="123">
        <f t="shared" si="160"/>
        <v>0</v>
      </c>
      <c r="H589" s="123">
        <f t="shared" si="160"/>
        <v>5433</v>
      </c>
      <c r="I589" s="123">
        <f t="shared" si="160"/>
        <v>5433</v>
      </c>
      <c r="J589" s="164">
        <f t="shared" si="160"/>
        <v>0</v>
      </c>
      <c r="K589" s="123">
        <f t="shared" si="160"/>
        <v>5433</v>
      </c>
      <c r="L589" s="123">
        <f t="shared" si="160"/>
        <v>5433</v>
      </c>
      <c r="M589" s="123">
        <f t="shared" si="160"/>
        <v>0</v>
      </c>
      <c r="N589" s="123">
        <f t="shared" si="160"/>
        <v>5433</v>
      </c>
    </row>
    <row r="590" spans="1:14" s="1" customFormat="1" ht="39.75" customHeight="1" x14ac:dyDescent="0.25">
      <c r="A590" s="23" t="s">
        <v>728</v>
      </c>
      <c r="B590" s="35" t="s">
        <v>729</v>
      </c>
      <c r="C590" s="4" t="s">
        <v>49</v>
      </c>
      <c r="D590" s="4" t="s">
        <v>687</v>
      </c>
      <c r="E590" s="4" t="s">
        <v>21</v>
      </c>
      <c r="F590" s="123">
        <v>707</v>
      </c>
      <c r="G590" s="123"/>
      <c r="H590" s="123">
        <f>F590+G590</f>
        <v>707</v>
      </c>
      <c r="I590" s="123">
        <v>707</v>
      </c>
      <c r="J590" s="164"/>
      <c r="K590" s="123">
        <f>I590+J590</f>
        <v>707</v>
      </c>
      <c r="L590" s="123">
        <v>707</v>
      </c>
      <c r="M590" s="123"/>
      <c r="N590" s="123">
        <f>L590+M590</f>
        <v>707</v>
      </c>
    </row>
    <row r="591" spans="1:14" s="1" customFormat="1" ht="47.25" x14ac:dyDescent="0.25">
      <c r="A591" s="23" t="s">
        <v>730</v>
      </c>
      <c r="B591" s="35" t="s">
        <v>729</v>
      </c>
      <c r="C591" s="4" t="s">
        <v>16</v>
      </c>
      <c r="D591" s="4" t="s">
        <v>687</v>
      </c>
      <c r="E591" s="4" t="s">
        <v>21</v>
      </c>
      <c r="F591" s="123">
        <v>4117</v>
      </c>
      <c r="G591" s="123"/>
      <c r="H591" s="123">
        <f>F591+G591</f>
        <v>4117</v>
      </c>
      <c r="I591" s="123">
        <v>4117</v>
      </c>
      <c r="J591" s="164"/>
      <c r="K591" s="123">
        <f>I591+J591</f>
        <v>4117</v>
      </c>
      <c r="L591" s="123">
        <v>4117</v>
      </c>
      <c r="M591" s="123"/>
      <c r="N591" s="123">
        <f>L591+M591</f>
        <v>4117</v>
      </c>
    </row>
    <row r="592" spans="1:14" s="1" customFormat="1" ht="54.75" hidden="1" customHeight="1" x14ac:dyDescent="0.25">
      <c r="A592" s="23" t="s">
        <v>731</v>
      </c>
      <c r="B592" s="35" t="s">
        <v>732</v>
      </c>
      <c r="C592" s="4" t="s">
        <v>70</v>
      </c>
      <c r="D592" s="4" t="s">
        <v>687</v>
      </c>
      <c r="E592" s="4" t="s">
        <v>21</v>
      </c>
      <c r="F592" s="123"/>
      <c r="G592" s="123"/>
      <c r="H592" s="123">
        <f>F592+G592</f>
        <v>0</v>
      </c>
      <c r="I592" s="123"/>
      <c r="J592" s="164"/>
      <c r="K592" s="123">
        <f>I592+J592</f>
        <v>0</v>
      </c>
      <c r="L592" s="123"/>
      <c r="M592" s="123"/>
      <c r="N592" s="123">
        <f>L592+M592</f>
        <v>0</v>
      </c>
    </row>
    <row r="593" spans="1:14" s="1" customFormat="1" ht="51.75" customHeight="1" x14ac:dyDescent="0.25">
      <c r="A593" s="23" t="s">
        <v>731</v>
      </c>
      <c r="B593" s="35" t="s">
        <v>733</v>
      </c>
      <c r="C593" s="4" t="s">
        <v>70</v>
      </c>
      <c r="D593" s="4" t="s">
        <v>687</v>
      </c>
      <c r="E593" s="4" t="s">
        <v>21</v>
      </c>
      <c r="F593" s="123">
        <v>609</v>
      </c>
      <c r="G593" s="123"/>
      <c r="H593" s="123">
        <f>F593+G593</f>
        <v>609</v>
      </c>
      <c r="I593" s="123">
        <v>609</v>
      </c>
      <c r="J593" s="164"/>
      <c r="K593" s="123">
        <f>I593+J593</f>
        <v>609</v>
      </c>
      <c r="L593" s="123">
        <v>609</v>
      </c>
      <c r="M593" s="123"/>
      <c r="N593" s="123">
        <f>L593+M593</f>
        <v>609</v>
      </c>
    </row>
    <row r="594" spans="1:14" s="1" customFormat="1" ht="51" customHeight="1" x14ac:dyDescent="0.25">
      <c r="A594" s="23" t="s">
        <v>734</v>
      </c>
      <c r="B594" s="35" t="s">
        <v>735</v>
      </c>
      <c r="C594" s="3"/>
      <c r="D594" s="3"/>
      <c r="E594" s="3"/>
      <c r="F594" s="123">
        <f t="shared" ref="F594:N594" si="161">F595+F596</f>
        <v>216</v>
      </c>
      <c r="G594" s="123">
        <f t="shared" si="161"/>
        <v>0</v>
      </c>
      <c r="H594" s="123">
        <f t="shared" si="161"/>
        <v>216</v>
      </c>
      <c r="I594" s="123">
        <f t="shared" si="161"/>
        <v>216</v>
      </c>
      <c r="J594" s="164">
        <f t="shared" si="161"/>
        <v>0</v>
      </c>
      <c r="K594" s="123">
        <f t="shared" si="161"/>
        <v>216</v>
      </c>
      <c r="L594" s="123">
        <f t="shared" si="161"/>
        <v>216</v>
      </c>
      <c r="M594" s="123">
        <f t="shared" si="161"/>
        <v>0</v>
      </c>
      <c r="N594" s="123">
        <f t="shared" si="161"/>
        <v>216</v>
      </c>
    </row>
    <row r="595" spans="1:14" s="1" customFormat="1" ht="8.25" hidden="1" customHeight="1" x14ac:dyDescent="0.25">
      <c r="A595" s="23" t="s">
        <v>736</v>
      </c>
      <c r="B595" s="35" t="s">
        <v>737</v>
      </c>
      <c r="C595" s="4" t="s">
        <v>70</v>
      </c>
      <c r="D595" s="4" t="s">
        <v>687</v>
      </c>
      <c r="E595" s="4" t="s">
        <v>21</v>
      </c>
      <c r="F595" s="123"/>
      <c r="G595" s="123"/>
      <c r="H595" s="123"/>
      <c r="I595" s="123"/>
      <c r="J595" s="164"/>
      <c r="K595" s="123"/>
      <c r="L595" s="123"/>
      <c r="M595" s="123"/>
      <c r="N595" s="123"/>
    </row>
    <row r="596" spans="1:14" s="1" customFormat="1" ht="68.25" customHeight="1" x14ac:dyDescent="0.25">
      <c r="A596" s="23" t="s">
        <v>1946</v>
      </c>
      <c r="B596" s="35" t="s">
        <v>738</v>
      </c>
      <c r="C596" s="4" t="s">
        <v>70</v>
      </c>
      <c r="D596" s="4" t="s">
        <v>687</v>
      </c>
      <c r="E596" s="4" t="s">
        <v>21</v>
      </c>
      <c r="F596" s="123">
        <v>216</v>
      </c>
      <c r="G596" s="123"/>
      <c r="H596" s="123">
        <f>F596+G596</f>
        <v>216</v>
      </c>
      <c r="I596" s="123">
        <v>216</v>
      </c>
      <c r="J596" s="164"/>
      <c r="K596" s="123">
        <f>I596+J596</f>
        <v>216</v>
      </c>
      <c r="L596" s="123">
        <v>216</v>
      </c>
      <c r="M596" s="123"/>
      <c r="N596" s="123">
        <f>L596+M596</f>
        <v>216</v>
      </c>
    </row>
    <row r="597" spans="1:14" s="1" customFormat="1" ht="56.25" customHeight="1" x14ac:dyDescent="0.25">
      <c r="A597" s="23" t="s">
        <v>739</v>
      </c>
      <c r="B597" s="35" t="s">
        <v>740</v>
      </c>
      <c r="C597" s="3"/>
      <c r="D597" s="3"/>
      <c r="E597" s="3"/>
      <c r="F597" s="123">
        <f t="shared" ref="F597:N597" si="162">F598+F599</f>
        <v>708</v>
      </c>
      <c r="G597" s="123">
        <f t="shared" si="162"/>
        <v>0</v>
      </c>
      <c r="H597" s="123">
        <f t="shared" si="162"/>
        <v>708</v>
      </c>
      <c r="I597" s="123">
        <f t="shared" si="162"/>
        <v>2771</v>
      </c>
      <c r="J597" s="164">
        <f t="shared" si="162"/>
        <v>0</v>
      </c>
      <c r="K597" s="123">
        <f t="shared" si="162"/>
        <v>2771</v>
      </c>
      <c r="L597" s="123">
        <f t="shared" si="162"/>
        <v>628</v>
      </c>
      <c r="M597" s="123">
        <f t="shared" si="162"/>
        <v>0</v>
      </c>
      <c r="N597" s="123">
        <f t="shared" si="162"/>
        <v>628</v>
      </c>
    </row>
    <row r="598" spans="1:14" s="1" customFormat="1" ht="38.25" customHeight="1" x14ac:dyDescent="0.25">
      <c r="A598" s="23" t="s">
        <v>87</v>
      </c>
      <c r="B598" s="35" t="s">
        <v>741</v>
      </c>
      <c r="C598" s="4" t="s">
        <v>49</v>
      </c>
      <c r="D598" s="4" t="s">
        <v>687</v>
      </c>
      <c r="E598" s="4" t="s">
        <v>21</v>
      </c>
      <c r="F598" s="123">
        <v>558</v>
      </c>
      <c r="G598" s="123"/>
      <c r="H598" s="123">
        <f>F598+G598</f>
        <v>558</v>
      </c>
      <c r="I598" s="123">
        <v>461</v>
      </c>
      <c r="J598" s="164"/>
      <c r="K598" s="123">
        <f>I598+J598</f>
        <v>461</v>
      </c>
      <c r="L598" s="123">
        <v>558</v>
      </c>
      <c r="M598" s="123"/>
      <c r="N598" s="123">
        <f>L598+M598</f>
        <v>558</v>
      </c>
    </row>
    <row r="599" spans="1:14" s="1" customFormat="1" ht="38.25" customHeight="1" x14ac:dyDescent="0.25">
      <c r="A599" s="189" t="s">
        <v>177</v>
      </c>
      <c r="B599" s="55" t="s">
        <v>741</v>
      </c>
      <c r="C599" s="7" t="s">
        <v>16</v>
      </c>
      <c r="D599" s="7" t="s">
        <v>687</v>
      </c>
      <c r="E599" s="7" t="s">
        <v>21</v>
      </c>
      <c r="F599" s="123">
        <v>150</v>
      </c>
      <c r="G599" s="123"/>
      <c r="H599" s="123">
        <f>F599+G599</f>
        <v>150</v>
      </c>
      <c r="I599" s="123">
        <v>2310</v>
      </c>
      <c r="J599" s="164"/>
      <c r="K599" s="123">
        <f>I599+J599</f>
        <v>2310</v>
      </c>
      <c r="L599" s="123">
        <v>70</v>
      </c>
      <c r="M599" s="123"/>
      <c r="N599" s="123">
        <f>L599+M599</f>
        <v>70</v>
      </c>
    </row>
    <row r="600" spans="1:14" s="1" customFormat="1" ht="31.5" hidden="1" x14ac:dyDescent="0.25">
      <c r="A600" s="190" t="s">
        <v>742</v>
      </c>
      <c r="B600" s="55" t="s">
        <v>743</v>
      </c>
      <c r="C600" s="3"/>
      <c r="D600" s="6"/>
      <c r="E600" s="6"/>
      <c r="F600" s="123">
        <f t="shared" ref="F600:N600" si="163">F601</f>
        <v>0</v>
      </c>
      <c r="G600" s="123">
        <f t="shared" si="163"/>
        <v>0</v>
      </c>
      <c r="H600" s="123">
        <f t="shared" si="163"/>
        <v>0</v>
      </c>
      <c r="I600" s="123">
        <f t="shared" si="163"/>
        <v>0</v>
      </c>
      <c r="J600" s="164">
        <f t="shared" si="163"/>
        <v>0</v>
      </c>
      <c r="K600" s="123">
        <f t="shared" si="163"/>
        <v>0</v>
      </c>
      <c r="L600" s="123">
        <f t="shared" si="163"/>
        <v>0</v>
      </c>
      <c r="M600" s="123">
        <f t="shared" si="163"/>
        <v>0</v>
      </c>
      <c r="N600" s="123">
        <f t="shared" si="163"/>
        <v>0</v>
      </c>
    </row>
    <row r="601" spans="1:14" s="1" customFormat="1" ht="31.5" hidden="1" x14ac:dyDescent="0.25">
      <c r="A601" s="24" t="s">
        <v>744</v>
      </c>
      <c r="B601" s="55" t="s">
        <v>745</v>
      </c>
      <c r="C601" s="4" t="s">
        <v>16</v>
      </c>
      <c r="D601" s="7" t="s">
        <v>687</v>
      </c>
      <c r="E601" s="7" t="s">
        <v>21</v>
      </c>
      <c r="F601" s="123"/>
      <c r="G601" s="123"/>
      <c r="H601" s="123"/>
      <c r="I601" s="123"/>
      <c r="J601" s="164"/>
      <c r="K601" s="123"/>
      <c r="L601" s="123"/>
      <c r="M601" s="123"/>
      <c r="N601" s="123"/>
    </row>
    <row r="602" spans="1:14" s="1" customFormat="1" ht="27.75" customHeight="1" x14ac:dyDescent="0.25">
      <c r="A602" s="24" t="s">
        <v>746</v>
      </c>
      <c r="B602" s="55" t="s">
        <v>747</v>
      </c>
      <c r="C602" s="3"/>
      <c r="D602" s="6"/>
      <c r="E602" s="6"/>
      <c r="F602" s="123">
        <f t="shared" ref="F602:N602" si="164">F603</f>
        <v>29199</v>
      </c>
      <c r="G602" s="123">
        <f t="shared" si="164"/>
        <v>5000</v>
      </c>
      <c r="H602" s="123">
        <f t="shared" si="164"/>
        <v>34199</v>
      </c>
      <c r="I602" s="123">
        <f t="shared" si="164"/>
        <v>0</v>
      </c>
      <c r="J602" s="164">
        <f t="shared" si="164"/>
        <v>6764</v>
      </c>
      <c r="K602" s="123">
        <f t="shared" si="164"/>
        <v>6764</v>
      </c>
      <c r="L602" s="123">
        <f t="shared" si="164"/>
        <v>0</v>
      </c>
      <c r="M602" s="123">
        <f t="shared" si="164"/>
        <v>4050</v>
      </c>
      <c r="N602" s="123">
        <f t="shared" si="164"/>
        <v>4050</v>
      </c>
    </row>
    <row r="603" spans="1:14" s="1" customFormat="1" ht="40.5" customHeight="1" x14ac:dyDescent="0.25">
      <c r="A603" s="24" t="s">
        <v>128</v>
      </c>
      <c r="B603" s="55" t="s">
        <v>748</v>
      </c>
      <c r="C603" s="3">
        <v>500</v>
      </c>
      <c r="D603" s="7" t="s">
        <v>687</v>
      </c>
      <c r="E603" s="7" t="s">
        <v>21</v>
      </c>
      <c r="F603" s="123">
        <v>29199</v>
      </c>
      <c r="G603" s="123">
        <v>5000</v>
      </c>
      <c r="H603" s="123">
        <f>F603+G603</f>
        <v>34199</v>
      </c>
      <c r="I603" s="123">
        <v>0</v>
      </c>
      <c r="J603" s="164">
        <v>6764</v>
      </c>
      <c r="K603" s="123">
        <f>I603+J603</f>
        <v>6764</v>
      </c>
      <c r="L603" s="123">
        <v>0</v>
      </c>
      <c r="M603" s="123">
        <v>4050</v>
      </c>
      <c r="N603" s="123">
        <f>L603+M603</f>
        <v>4050</v>
      </c>
    </row>
    <row r="604" spans="1:14" s="1" customFormat="1" ht="15.75" hidden="1" x14ac:dyDescent="0.25">
      <c r="A604" s="24"/>
      <c r="B604" s="54"/>
      <c r="C604" s="3"/>
      <c r="D604" s="6"/>
      <c r="E604" s="6"/>
      <c r="F604" s="123"/>
      <c r="G604" s="123"/>
      <c r="H604" s="123"/>
      <c r="I604" s="123"/>
      <c r="J604" s="164"/>
      <c r="K604" s="123"/>
      <c r="L604" s="123"/>
      <c r="M604" s="123"/>
      <c r="N604" s="123"/>
    </row>
    <row r="605" spans="1:14" s="1" customFormat="1" ht="23.25" customHeight="1" x14ac:dyDescent="0.25">
      <c r="A605" s="25" t="s">
        <v>749</v>
      </c>
      <c r="B605" s="33" t="s">
        <v>750</v>
      </c>
      <c r="C605" s="2"/>
      <c r="D605" s="2"/>
      <c r="E605" s="2"/>
      <c r="F605" s="140">
        <f t="shared" ref="F605:N605" si="165">F606+F608+F610+F612</f>
        <v>148046</v>
      </c>
      <c r="G605" s="140">
        <f t="shared" si="165"/>
        <v>29211</v>
      </c>
      <c r="H605" s="140">
        <f t="shared" si="165"/>
        <v>177257</v>
      </c>
      <c r="I605" s="140">
        <f t="shared" si="165"/>
        <v>152603</v>
      </c>
      <c r="J605" s="163">
        <f t="shared" si="165"/>
        <v>511</v>
      </c>
      <c r="K605" s="140">
        <f t="shared" si="165"/>
        <v>153114</v>
      </c>
      <c r="L605" s="140">
        <f t="shared" si="165"/>
        <v>160020</v>
      </c>
      <c r="M605" s="140">
        <f t="shared" si="165"/>
        <v>-1736</v>
      </c>
      <c r="N605" s="140">
        <f t="shared" si="165"/>
        <v>158284</v>
      </c>
    </row>
    <row r="606" spans="1:14" s="1" customFormat="1" ht="43.5" customHeight="1" x14ac:dyDescent="0.25">
      <c r="A606" s="189" t="s">
        <v>381</v>
      </c>
      <c r="B606" s="57" t="s">
        <v>751</v>
      </c>
      <c r="C606" s="6"/>
      <c r="D606" s="6"/>
      <c r="E606" s="6"/>
      <c r="F606" s="123">
        <f t="shared" ref="F606:N606" si="166">F607</f>
        <v>142269</v>
      </c>
      <c r="G606" s="123">
        <f t="shared" si="166"/>
        <v>5728</v>
      </c>
      <c r="H606" s="123">
        <f t="shared" si="166"/>
        <v>147997</v>
      </c>
      <c r="I606" s="123">
        <f t="shared" si="166"/>
        <v>151611</v>
      </c>
      <c r="J606" s="164">
        <f t="shared" si="166"/>
        <v>511</v>
      </c>
      <c r="K606" s="123">
        <f t="shared" si="166"/>
        <v>152122</v>
      </c>
      <c r="L606" s="123">
        <f t="shared" si="166"/>
        <v>158332</v>
      </c>
      <c r="M606" s="123">
        <f t="shared" si="166"/>
        <v>-1736</v>
      </c>
      <c r="N606" s="123">
        <f t="shared" si="166"/>
        <v>156596</v>
      </c>
    </row>
    <row r="607" spans="1:14" s="1" customFormat="1" ht="55.5" customHeight="1" x14ac:dyDescent="0.25">
      <c r="A607" s="190" t="s">
        <v>384</v>
      </c>
      <c r="B607" s="57" t="s">
        <v>752</v>
      </c>
      <c r="C607" s="4" t="s">
        <v>16</v>
      </c>
      <c r="D607" s="7" t="s">
        <v>687</v>
      </c>
      <c r="E607" s="7" t="s">
        <v>21</v>
      </c>
      <c r="F607" s="123">
        <v>142269</v>
      </c>
      <c r="G607" s="123">
        <v>5728</v>
      </c>
      <c r="H607" s="123">
        <f>F607+G607</f>
        <v>147997</v>
      </c>
      <c r="I607" s="123">
        <v>151611</v>
      </c>
      <c r="J607" s="164">
        <f>-3561+4072</f>
        <v>511</v>
      </c>
      <c r="K607" s="123">
        <f>I607+J607</f>
        <v>152122</v>
      </c>
      <c r="L607" s="123">
        <v>158332</v>
      </c>
      <c r="M607" s="123">
        <f>-3701+1965</f>
        <v>-1736</v>
      </c>
      <c r="N607" s="123">
        <f>L607+M607</f>
        <v>156596</v>
      </c>
    </row>
    <row r="608" spans="1:14" s="1" customFormat="1" ht="34.5" customHeight="1" x14ac:dyDescent="0.25">
      <c r="A608" s="190" t="s">
        <v>753</v>
      </c>
      <c r="B608" s="57" t="s">
        <v>754</v>
      </c>
      <c r="C608" s="3"/>
      <c r="D608" s="6"/>
      <c r="E608" s="6"/>
      <c r="F608" s="123">
        <f t="shared" ref="F608:N608" si="167">F609</f>
        <v>1277</v>
      </c>
      <c r="G608" s="123">
        <f t="shared" si="167"/>
        <v>0</v>
      </c>
      <c r="H608" s="123">
        <f t="shared" si="167"/>
        <v>1277</v>
      </c>
      <c r="I608" s="123">
        <f t="shared" si="167"/>
        <v>992</v>
      </c>
      <c r="J608" s="164">
        <f t="shared" si="167"/>
        <v>0</v>
      </c>
      <c r="K608" s="123">
        <f t="shared" si="167"/>
        <v>992</v>
      </c>
      <c r="L608" s="123">
        <f t="shared" si="167"/>
        <v>1688</v>
      </c>
      <c r="M608" s="123">
        <f t="shared" si="167"/>
        <v>0</v>
      </c>
      <c r="N608" s="123">
        <f t="shared" si="167"/>
        <v>1688</v>
      </c>
    </row>
    <row r="609" spans="1:14" s="1" customFormat="1" ht="39.75" customHeight="1" x14ac:dyDescent="0.25">
      <c r="A609" s="190" t="s">
        <v>177</v>
      </c>
      <c r="B609" s="57" t="s">
        <v>755</v>
      </c>
      <c r="C609" s="4" t="s">
        <v>16</v>
      </c>
      <c r="D609" s="7" t="s">
        <v>687</v>
      </c>
      <c r="E609" s="7" t="s">
        <v>21</v>
      </c>
      <c r="F609" s="123">
        <v>1277</v>
      </c>
      <c r="G609" s="123"/>
      <c r="H609" s="123">
        <f>F609+G609</f>
        <v>1277</v>
      </c>
      <c r="I609" s="123">
        <v>992</v>
      </c>
      <c r="J609" s="164"/>
      <c r="K609" s="123">
        <f>I609+J609</f>
        <v>992</v>
      </c>
      <c r="L609" s="123">
        <v>1688</v>
      </c>
      <c r="M609" s="123"/>
      <c r="N609" s="123">
        <f>L609+M609</f>
        <v>1688</v>
      </c>
    </row>
    <row r="610" spans="1:14" s="1" customFormat="1" ht="36" hidden="1" customHeight="1" x14ac:dyDescent="0.25">
      <c r="A610" s="189" t="s">
        <v>756</v>
      </c>
      <c r="B610" s="57" t="s">
        <v>757</v>
      </c>
      <c r="C610" s="6"/>
      <c r="D610" s="6"/>
      <c r="E610" s="6"/>
      <c r="F610" s="123">
        <f t="shared" ref="F610:N610" si="168">F611</f>
        <v>0</v>
      </c>
      <c r="G610" s="123">
        <f t="shared" si="168"/>
        <v>0</v>
      </c>
      <c r="H610" s="123">
        <f t="shared" si="168"/>
        <v>0</v>
      </c>
      <c r="I610" s="123">
        <f t="shared" si="168"/>
        <v>0</v>
      </c>
      <c r="J610" s="164">
        <f t="shared" si="168"/>
        <v>0</v>
      </c>
      <c r="K610" s="123">
        <f t="shared" si="168"/>
        <v>0</v>
      </c>
      <c r="L610" s="123">
        <f t="shared" si="168"/>
        <v>0</v>
      </c>
      <c r="M610" s="123">
        <f t="shared" si="168"/>
        <v>0</v>
      </c>
      <c r="N610" s="123">
        <f t="shared" si="168"/>
        <v>0</v>
      </c>
    </row>
    <row r="611" spans="1:14" s="1" customFormat="1" ht="49.5" hidden="1" customHeight="1" x14ac:dyDescent="0.25">
      <c r="A611" s="102" t="s">
        <v>758</v>
      </c>
      <c r="B611" s="57" t="s">
        <v>759</v>
      </c>
      <c r="C611" s="7" t="s">
        <v>16</v>
      </c>
      <c r="D611" s="7" t="s">
        <v>687</v>
      </c>
      <c r="E611" s="7" t="s">
        <v>21</v>
      </c>
      <c r="F611" s="123"/>
      <c r="G611" s="123"/>
      <c r="H611" s="123"/>
      <c r="I611" s="123"/>
      <c r="J611" s="164"/>
      <c r="K611" s="123"/>
      <c r="L611" s="123"/>
      <c r="M611" s="123"/>
      <c r="N611" s="123"/>
    </row>
    <row r="612" spans="1:14" s="1" customFormat="1" ht="28.5" customHeight="1" x14ac:dyDescent="0.25">
      <c r="A612" s="189" t="s">
        <v>746</v>
      </c>
      <c r="B612" s="57" t="s">
        <v>760</v>
      </c>
      <c r="C612" s="6"/>
      <c r="D612" s="6"/>
      <c r="E612" s="6"/>
      <c r="F612" s="123">
        <f>F615+F613+F614</f>
        <v>4500</v>
      </c>
      <c r="G612" s="123">
        <f>G615+G613+G614</f>
        <v>23483</v>
      </c>
      <c r="H612" s="123">
        <f>H615+H613+H614</f>
        <v>27983</v>
      </c>
      <c r="I612" s="123">
        <f>I615+I613+I614</f>
        <v>0</v>
      </c>
      <c r="J612" s="164">
        <f>J615+J613+J614</f>
        <v>0</v>
      </c>
      <c r="K612" s="123"/>
      <c r="L612" s="123"/>
      <c r="M612" s="123"/>
      <c r="N612" s="123"/>
    </row>
    <row r="613" spans="1:14" s="1" customFormat="1" ht="52.5" customHeight="1" x14ac:dyDescent="0.25">
      <c r="A613" s="102" t="s">
        <v>303</v>
      </c>
      <c r="B613" s="57" t="s">
        <v>761</v>
      </c>
      <c r="C613" s="7" t="s">
        <v>16</v>
      </c>
      <c r="D613" s="7" t="s">
        <v>687</v>
      </c>
      <c r="E613" s="7" t="s">
        <v>21</v>
      </c>
      <c r="F613" s="123">
        <v>4500</v>
      </c>
      <c r="G613" s="123">
        <v>12580</v>
      </c>
      <c r="H613" s="123">
        <f>F613+G613</f>
        <v>17080</v>
      </c>
      <c r="I613" s="123">
        <v>0</v>
      </c>
      <c r="J613" s="164"/>
      <c r="K613" s="123"/>
      <c r="L613" s="123"/>
      <c r="M613" s="123"/>
      <c r="N613" s="123"/>
    </row>
    <row r="614" spans="1:14" s="1" customFormat="1" ht="71.25" customHeight="1" x14ac:dyDescent="0.25">
      <c r="A614" s="102" t="s">
        <v>122</v>
      </c>
      <c r="B614" s="57" t="s">
        <v>762</v>
      </c>
      <c r="C614" s="7" t="s">
        <v>217</v>
      </c>
      <c r="D614" s="7" t="s">
        <v>687</v>
      </c>
      <c r="E614" s="7" t="s">
        <v>21</v>
      </c>
      <c r="F614" s="123"/>
      <c r="G614" s="123">
        <f>10907-4</f>
        <v>10903</v>
      </c>
      <c r="H614" s="123">
        <f>F614+G614</f>
        <v>10903</v>
      </c>
      <c r="I614" s="123"/>
      <c r="J614" s="164"/>
      <c r="K614" s="123"/>
      <c r="L614" s="123"/>
      <c r="M614" s="123"/>
      <c r="N614" s="123"/>
    </row>
    <row r="615" spans="1:14" s="1" customFormat="1" ht="39" hidden="1" customHeight="1" x14ac:dyDescent="0.25">
      <c r="A615" s="102" t="s">
        <v>779</v>
      </c>
      <c r="B615" s="57" t="s">
        <v>763</v>
      </c>
      <c r="C615" s="7" t="s">
        <v>70</v>
      </c>
      <c r="D615" s="7" t="s">
        <v>687</v>
      </c>
      <c r="E615" s="7" t="s">
        <v>21</v>
      </c>
      <c r="F615" s="123"/>
      <c r="G615" s="123"/>
      <c r="H615" s="123"/>
      <c r="I615" s="123"/>
      <c r="J615" s="164"/>
      <c r="K615" s="123"/>
      <c r="L615" s="123"/>
      <c r="M615" s="123"/>
      <c r="N615" s="123"/>
    </row>
    <row r="616" spans="1:14" s="1" customFormat="1" ht="25.5" customHeight="1" x14ac:dyDescent="0.25">
      <c r="A616" s="191" t="s">
        <v>764</v>
      </c>
      <c r="B616" s="39" t="s">
        <v>765</v>
      </c>
      <c r="C616" s="2"/>
      <c r="D616" s="5"/>
      <c r="E616" s="5"/>
      <c r="F616" s="140">
        <f t="shared" ref="F616:N616" si="169">F617+F619+F621+F623</f>
        <v>215944</v>
      </c>
      <c r="G616" s="140">
        <f t="shared" si="169"/>
        <v>76693</v>
      </c>
      <c r="H616" s="140">
        <f t="shared" si="169"/>
        <v>292637</v>
      </c>
      <c r="I616" s="140">
        <f t="shared" si="169"/>
        <v>158288</v>
      </c>
      <c r="J616" s="163">
        <f t="shared" si="169"/>
        <v>47479</v>
      </c>
      <c r="K616" s="140">
        <f t="shared" si="169"/>
        <v>205767</v>
      </c>
      <c r="L616" s="140">
        <f t="shared" si="169"/>
        <v>125894</v>
      </c>
      <c r="M616" s="140">
        <f t="shared" si="169"/>
        <v>148197</v>
      </c>
      <c r="N616" s="140">
        <f t="shared" si="169"/>
        <v>274091</v>
      </c>
    </row>
    <row r="617" spans="1:14" s="1" customFormat="1" ht="31.5" x14ac:dyDescent="0.25">
      <c r="A617" s="189" t="s">
        <v>381</v>
      </c>
      <c r="B617" s="57" t="s">
        <v>766</v>
      </c>
      <c r="C617" s="6"/>
      <c r="D617" s="6"/>
      <c r="E617" s="6"/>
      <c r="F617" s="123">
        <f t="shared" ref="F617:N617" si="170">F618</f>
        <v>48748</v>
      </c>
      <c r="G617" s="123">
        <f t="shared" si="170"/>
        <v>1888</v>
      </c>
      <c r="H617" s="123">
        <f t="shared" si="170"/>
        <v>50636</v>
      </c>
      <c r="I617" s="123">
        <f t="shared" si="170"/>
        <v>52841</v>
      </c>
      <c r="J617" s="164">
        <f t="shared" si="170"/>
        <v>147</v>
      </c>
      <c r="K617" s="123">
        <f t="shared" si="170"/>
        <v>52988</v>
      </c>
      <c r="L617" s="123">
        <f t="shared" si="170"/>
        <v>55509</v>
      </c>
      <c r="M617" s="123">
        <f t="shared" si="170"/>
        <v>-818</v>
      </c>
      <c r="N617" s="123">
        <f t="shared" si="170"/>
        <v>54691</v>
      </c>
    </row>
    <row r="618" spans="1:14" s="1" customFormat="1" ht="56.25" customHeight="1" x14ac:dyDescent="0.25">
      <c r="A618" s="190" t="s">
        <v>384</v>
      </c>
      <c r="B618" s="57" t="s">
        <v>767</v>
      </c>
      <c r="C618" s="4" t="s">
        <v>16</v>
      </c>
      <c r="D618" s="7" t="s">
        <v>687</v>
      </c>
      <c r="E618" s="7" t="s">
        <v>21</v>
      </c>
      <c r="F618" s="123">
        <v>48748</v>
      </c>
      <c r="G618" s="123">
        <v>1888</v>
      </c>
      <c r="H618" s="123">
        <f>F618+G618</f>
        <v>50636</v>
      </c>
      <c r="I618" s="123">
        <v>52841</v>
      </c>
      <c r="J618" s="164">
        <f>-1391+1538</f>
        <v>147</v>
      </c>
      <c r="K618" s="123">
        <f>I618+J618</f>
        <v>52988</v>
      </c>
      <c r="L618" s="123">
        <v>55509</v>
      </c>
      <c r="M618" s="123">
        <f>-1470+652</f>
        <v>-818</v>
      </c>
      <c r="N618" s="123">
        <f>L618+M618</f>
        <v>54691</v>
      </c>
    </row>
    <row r="619" spans="1:14" s="1" customFormat="1" ht="54.75" customHeight="1" x14ac:dyDescent="0.25">
      <c r="A619" s="189" t="s">
        <v>768</v>
      </c>
      <c r="B619" s="57" t="s">
        <v>769</v>
      </c>
      <c r="C619" s="6"/>
      <c r="D619" s="6"/>
      <c r="E619" s="6"/>
      <c r="F619" s="123">
        <f t="shared" ref="F619:N619" si="171">F620</f>
        <v>940</v>
      </c>
      <c r="G619" s="123">
        <f t="shared" si="171"/>
        <v>0</v>
      </c>
      <c r="H619" s="123">
        <f t="shared" si="171"/>
        <v>940</v>
      </c>
      <c r="I619" s="123">
        <f t="shared" si="171"/>
        <v>2191</v>
      </c>
      <c r="J619" s="164">
        <f t="shared" si="171"/>
        <v>0</v>
      </c>
      <c r="K619" s="123">
        <f t="shared" si="171"/>
        <v>2191</v>
      </c>
      <c r="L619" s="123">
        <f t="shared" si="171"/>
        <v>940</v>
      </c>
      <c r="M619" s="123">
        <f t="shared" si="171"/>
        <v>0</v>
      </c>
      <c r="N619" s="123">
        <f t="shared" si="171"/>
        <v>940</v>
      </c>
    </row>
    <row r="620" spans="1:14" s="1" customFormat="1" ht="36" customHeight="1" x14ac:dyDescent="0.25">
      <c r="A620" s="189" t="s">
        <v>177</v>
      </c>
      <c r="B620" s="57" t="s">
        <v>770</v>
      </c>
      <c r="C620" s="4" t="s">
        <v>16</v>
      </c>
      <c r="D620" s="7" t="s">
        <v>687</v>
      </c>
      <c r="E620" s="7" t="s">
        <v>21</v>
      </c>
      <c r="F620" s="123">
        <v>940</v>
      </c>
      <c r="G620" s="123"/>
      <c r="H620" s="123">
        <f>F620+G620</f>
        <v>940</v>
      </c>
      <c r="I620" s="123">
        <v>2191</v>
      </c>
      <c r="J620" s="164"/>
      <c r="K620" s="123">
        <f>I620+J620</f>
        <v>2191</v>
      </c>
      <c r="L620" s="123">
        <v>940</v>
      </c>
      <c r="M620" s="123"/>
      <c r="N620" s="123">
        <f>L620+M620</f>
        <v>940</v>
      </c>
    </row>
    <row r="621" spans="1:14" s="1" customFormat="1" ht="31.5" x14ac:dyDescent="0.25">
      <c r="A621" s="23" t="s">
        <v>771</v>
      </c>
      <c r="B621" s="43" t="s">
        <v>772</v>
      </c>
      <c r="C621" s="10"/>
      <c r="D621" s="12"/>
      <c r="E621" s="12"/>
      <c r="F621" s="123">
        <f t="shared" ref="F621:N621" si="172">F622</f>
        <v>20</v>
      </c>
      <c r="G621" s="123">
        <f t="shared" si="172"/>
        <v>0</v>
      </c>
      <c r="H621" s="123">
        <f t="shared" si="172"/>
        <v>20</v>
      </c>
      <c r="I621" s="123">
        <f t="shared" si="172"/>
        <v>20</v>
      </c>
      <c r="J621" s="164">
        <f t="shared" si="172"/>
        <v>0</v>
      </c>
      <c r="K621" s="123">
        <f t="shared" si="172"/>
        <v>20</v>
      </c>
      <c r="L621" s="123">
        <f t="shared" si="172"/>
        <v>20</v>
      </c>
      <c r="M621" s="123">
        <f t="shared" si="172"/>
        <v>0</v>
      </c>
      <c r="N621" s="123">
        <f t="shared" si="172"/>
        <v>20</v>
      </c>
    </row>
    <row r="622" spans="1:14" s="1" customFormat="1" ht="47.25" x14ac:dyDescent="0.25">
      <c r="A622" s="44" t="s">
        <v>773</v>
      </c>
      <c r="B622" s="43" t="s">
        <v>774</v>
      </c>
      <c r="C622" s="11" t="s">
        <v>16</v>
      </c>
      <c r="D622" s="13" t="s">
        <v>687</v>
      </c>
      <c r="E622" s="13" t="s">
        <v>21</v>
      </c>
      <c r="F622" s="123">
        <v>20</v>
      </c>
      <c r="G622" s="123"/>
      <c r="H622" s="123">
        <f>F622+G622</f>
        <v>20</v>
      </c>
      <c r="I622" s="123">
        <v>20</v>
      </c>
      <c r="J622" s="164"/>
      <c r="K622" s="123">
        <f>I622+J622</f>
        <v>20</v>
      </c>
      <c r="L622" s="123">
        <v>20</v>
      </c>
      <c r="M622" s="123"/>
      <c r="N622" s="123">
        <f>L622+M622</f>
        <v>20</v>
      </c>
    </row>
    <row r="623" spans="1:14" s="1" customFormat="1" ht="25.5" customHeight="1" x14ac:dyDescent="0.25">
      <c r="A623" s="189" t="s">
        <v>746</v>
      </c>
      <c r="B623" s="43" t="s">
        <v>775</v>
      </c>
      <c r="C623" s="10"/>
      <c r="D623" s="12"/>
      <c r="E623" s="12"/>
      <c r="F623" s="123">
        <f t="shared" ref="F623:L623" si="173">F625+F624+F626+F629+F632+F633+F627+F631</f>
        <v>166236</v>
      </c>
      <c r="G623" s="123">
        <f>G625+G624+G626+G629+G632+G633+G627+G631+G628+G630</f>
        <v>74805</v>
      </c>
      <c r="H623" s="123">
        <f>H625+H624+H626+H629+H632+H633+H627+H631+H628+H630</f>
        <v>241041</v>
      </c>
      <c r="I623" s="123">
        <f t="shared" si="173"/>
        <v>103236</v>
      </c>
      <c r="J623" s="164">
        <f>J625+J624+J626+J629+J632+J633+J627+J631+J628+J630</f>
        <v>47332</v>
      </c>
      <c r="K623" s="123">
        <f>K625+K624+K626+K629+K632+K633+K627+K631+K628+K630</f>
        <v>150568</v>
      </c>
      <c r="L623" s="123">
        <f t="shared" si="173"/>
        <v>69425</v>
      </c>
      <c r="M623" s="123">
        <f>M625+M624+M626+M629+M632+M633+M627+M631+M628+M630</f>
        <v>149015</v>
      </c>
      <c r="N623" s="123">
        <f>N625+N624+N626+N629+N632+N633+N627+N631+N628+N630</f>
        <v>218440</v>
      </c>
    </row>
    <row r="624" spans="1:14" s="1" customFormat="1" ht="70.5" customHeight="1" x14ac:dyDescent="0.25">
      <c r="A624" s="44" t="s">
        <v>122</v>
      </c>
      <c r="B624" s="43" t="s">
        <v>776</v>
      </c>
      <c r="C624" s="10">
        <v>400</v>
      </c>
      <c r="D624" s="13" t="s">
        <v>687</v>
      </c>
      <c r="E624" s="13" t="s">
        <v>21</v>
      </c>
      <c r="F624" s="123"/>
      <c r="G624" s="123">
        <v>99600</v>
      </c>
      <c r="H624" s="123">
        <f t="shared" ref="H624:H632" si="174">F624+G624</f>
        <v>99600</v>
      </c>
      <c r="I624" s="123"/>
      <c r="J624" s="164">
        <v>66490</v>
      </c>
      <c r="K624" s="123">
        <f t="shared" ref="K624:K632" si="175">I624+J624</f>
        <v>66490</v>
      </c>
      <c r="L624" s="123"/>
      <c r="M624" s="123">
        <v>80155</v>
      </c>
      <c r="N624" s="123">
        <f t="shared" ref="N624:N631" si="176">L624+M624</f>
        <v>80155</v>
      </c>
    </row>
    <row r="625" spans="1:14" s="1" customFormat="1" ht="72.75" hidden="1" customHeight="1" x14ac:dyDescent="0.25">
      <c r="A625" s="44" t="s">
        <v>122</v>
      </c>
      <c r="B625" s="43" t="s">
        <v>776</v>
      </c>
      <c r="C625" s="10">
        <v>400</v>
      </c>
      <c r="D625" s="13" t="s">
        <v>687</v>
      </c>
      <c r="E625" s="13" t="s">
        <v>93</v>
      </c>
      <c r="F625" s="123">
        <v>44600</v>
      </c>
      <c r="G625" s="123">
        <v>-44600</v>
      </c>
      <c r="H625" s="123">
        <f t="shared" si="174"/>
        <v>0</v>
      </c>
      <c r="I625" s="123">
        <v>69425</v>
      </c>
      <c r="J625" s="164">
        <v>-69425</v>
      </c>
      <c r="K625" s="123">
        <f t="shared" si="175"/>
        <v>0</v>
      </c>
      <c r="L625" s="123">
        <v>69425</v>
      </c>
      <c r="M625" s="123">
        <v>-69425</v>
      </c>
      <c r="N625" s="123">
        <f t="shared" si="176"/>
        <v>0</v>
      </c>
    </row>
    <row r="626" spans="1:14" s="1" customFormat="1" ht="72.75" hidden="1" customHeight="1" x14ac:dyDescent="0.25">
      <c r="A626" s="44"/>
      <c r="B626" s="43"/>
      <c r="C626" s="10"/>
      <c r="D626" s="13"/>
      <c r="E626" s="13"/>
      <c r="F626" s="123"/>
      <c r="G626" s="123"/>
      <c r="H626" s="123">
        <f t="shared" si="174"/>
        <v>0</v>
      </c>
      <c r="I626" s="123"/>
      <c r="J626" s="164"/>
      <c r="K626" s="123">
        <f t="shared" si="175"/>
        <v>0</v>
      </c>
      <c r="L626" s="123"/>
      <c r="M626" s="123"/>
      <c r="N626" s="123">
        <f t="shared" si="176"/>
        <v>0</v>
      </c>
    </row>
    <row r="627" spans="1:14" s="1" customFormat="1" ht="15.75" hidden="1" x14ac:dyDescent="0.25">
      <c r="A627" s="44"/>
      <c r="B627" s="43"/>
      <c r="C627" s="10"/>
      <c r="D627" s="13"/>
      <c r="E627" s="13"/>
      <c r="F627" s="123"/>
      <c r="G627" s="123"/>
      <c r="H627" s="123">
        <f t="shared" si="174"/>
        <v>0</v>
      </c>
      <c r="I627" s="123"/>
      <c r="J627" s="164"/>
      <c r="K627" s="123">
        <f t="shared" si="175"/>
        <v>0</v>
      </c>
      <c r="L627" s="123"/>
      <c r="M627" s="123"/>
      <c r="N627" s="123">
        <f t="shared" si="176"/>
        <v>0</v>
      </c>
    </row>
    <row r="628" spans="1:14" s="1" customFormat="1" ht="60" customHeight="1" x14ac:dyDescent="0.25">
      <c r="A628" s="189" t="s">
        <v>126</v>
      </c>
      <c r="B628" s="43" t="s">
        <v>778</v>
      </c>
      <c r="C628" s="10">
        <v>500</v>
      </c>
      <c r="D628" s="13" t="s">
        <v>687</v>
      </c>
      <c r="E628" s="13" t="s">
        <v>21</v>
      </c>
      <c r="F628" s="123"/>
      <c r="G628" s="123">
        <v>63000</v>
      </c>
      <c r="H628" s="123">
        <f t="shared" si="174"/>
        <v>63000</v>
      </c>
      <c r="I628" s="123"/>
      <c r="J628" s="164">
        <v>35613</v>
      </c>
      <c r="K628" s="123">
        <f t="shared" si="175"/>
        <v>35613</v>
      </c>
      <c r="L628" s="123"/>
      <c r="M628" s="123">
        <v>64170</v>
      </c>
      <c r="N628" s="123">
        <f t="shared" si="176"/>
        <v>64170</v>
      </c>
    </row>
    <row r="629" spans="1:14" s="1" customFormat="1" ht="57" hidden="1" customHeight="1" x14ac:dyDescent="0.25">
      <c r="A629" s="189" t="s">
        <v>126</v>
      </c>
      <c r="B629" s="43" t="s">
        <v>778</v>
      </c>
      <c r="C629" s="10">
        <v>500</v>
      </c>
      <c r="D629" s="13" t="s">
        <v>687</v>
      </c>
      <c r="E629" s="13" t="s">
        <v>93</v>
      </c>
      <c r="F629" s="123">
        <v>63000</v>
      </c>
      <c r="G629" s="123">
        <v>-63000</v>
      </c>
      <c r="H629" s="123">
        <f t="shared" si="174"/>
        <v>0</v>
      </c>
      <c r="I629" s="123">
        <v>0</v>
      </c>
      <c r="J629" s="164"/>
      <c r="K629" s="123">
        <f t="shared" si="175"/>
        <v>0</v>
      </c>
      <c r="L629" s="123">
        <v>0</v>
      </c>
      <c r="M629" s="123"/>
      <c r="N629" s="123">
        <f t="shared" si="176"/>
        <v>0</v>
      </c>
    </row>
    <row r="630" spans="1:14" s="1" customFormat="1" ht="41.25" customHeight="1" x14ac:dyDescent="0.25">
      <c r="A630" s="189" t="s">
        <v>779</v>
      </c>
      <c r="B630" s="43" t="s">
        <v>780</v>
      </c>
      <c r="C630" s="10">
        <v>500</v>
      </c>
      <c r="D630" s="13" t="s">
        <v>687</v>
      </c>
      <c r="E630" s="13" t="s">
        <v>21</v>
      </c>
      <c r="F630" s="123"/>
      <c r="G630" s="123">
        <v>39395</v>
      </c>
      <c r="H630" s="123">
        <f t="shared" si="174"/>
        <v>39395</v>
      </c>
      <c r="I630" s="123"/>
      <c r="J630" s="164">
        <v>9419</v>
      </c>
      <c r="K630" s="123">
        <f t="shared" si="175"/>
        <v>9419</v>
      </c>
      <c r="L630" s="123"/>
      <c r="M630" s="123">
        <v>74115</v>
      </c>
      <c r="N630" s="123">
        <f t="shared" si="176"/>
        <v>74115</v>
      </c>
    </row>
    <row r="631" spans="1:14" s="1" customFormat="1" ht="37.5" hidden="1" customHeight="1" x14ac:dyDescent="0.25">
      <c r="A631" s="189" t="s">
        <v>779</v>
      </c>
      <c r="B631" s="43" t="s">
        <v>780</v>
      </c>
      <c r="C631" s="10">
        <v>500</v>
      </c>
      <c r="D631" s="13" t="s">
        <v>687</v>
      </c>
      <c r="E631" s="13" t="s">
        <v>93</v>
      </c>
      <c r="F631" s="123">
        <v>24825</v>
      </c>
      <c r="G631" s="123">
        <v>-24825</v>
      </c>
      <c r="H631" s="123">
        <f t="shared" si="174"/>
        <v>0</v>
      </c>
      <c r="I631" s="123">
        <v>0</v>
      </c>
      <c r="J631" s="164"/>
      <c r="K631" s="123">
        <f t="shared" si="175"/>
        <v>0</v>
      </c>
      <c r="L631" s="123">
        <v>0</v>
      </c>
      <c r="M631" s="123"/>
      <c r="N631" s="123">
        <f t="shared" si="176"/>
        <v>0</v>
      </c>
    </row>
    <row r="632" spans="1:14" s="1" customFormat="1" ht="57" customHeight="1" x14ac:dyDescent="0.25">
      <c r="A632" s="189" t="s">
        <v>1931</v>
      </c>
      <c r="B632" s="43" t="s">
        <v>1813</v>
      </c>
      <c r="C632" s="10">
        <v>500</v>
      </c>
      <c r="D632" s="13" t="s">
        <v>687</v>
      </c>
      <c r="E632" s="13" t="s">
        <v>21</v>
      </c>
      <c r="F632" s="123">
        <v>33811</v>
      </c>
      <c r="G632" s="123">
        <v>5235</v>
      </c>
      <c r="H632" s="123">
        <f t="shared" si="174"/>
        <v>39046</v>
      </c>
      <c r="I632" s="123">
        <v>33811</v>
      </c>
      <c r="J632" s="164">
        <v>5235</v>
      </c>
      <c r="K632" s="123">
        <f t="shared" si="175"/>
        <v>39046</v>
      </c>
      <c r="L632" s="123">
        <v>0</v>
      </c>
      <c r="M632" s="123"/>
      <c r="N632" s="123"/>
    </row>
    <row r="633" spans="1:14" s="1" customFormat="1" ht="78" hidden="1" customHeight="1" x14ac:dyDescent="0.25">
      <c r="A633" s="189" t="s">
        <v>781</v>
      </c>
      <c r="B633" s="43" t="s">
        <v>782</v>
      </c>
      <c r="C633" s="10">
        <v>500</v>
      </c>
      <c r="D633" s="13" t="s">
        <v>687</v>
      </c>
      <c r="E633" s="13" t="s">
        <v>93</v>
      </c>
      <c r="F633" s="123"/>
      <c r="G633" s="123"/>
      <c r="H633" s="123"/>
      <c r="I633" s="123"/>
      <c r="J633" s="164"/>
      <c r="K633" s="123"/>
      <c r="L633" s="123"/>
      <c r="M633" s="123"/>
      <c r="N633" s="123"/>
    </row>
    <row r="634" spans="1:14" s="1" customFormat="1" ht="41.25" customHeight="1" x14ac:dyDescent="0.25">
      <c r="A634" s="191" t="s">
        <v>783</v>
      </c>
      <c r="B634" s="39" t="s">
        <v>784</v>
      </c>
      <c r="C634" s="2"/>
      <c r="D634" s="5"/>
      <c r="E634" s="5"/>
      <c r="F634" s="140">
        <f t="shared" ref="F634:N634" si="177">F638+F635+F642+F640</f>
        <v>3021</v>
      </c>
      <c r="G634" s="140">
        <f t="shared" si="177"/>
        <v>0</v>
      </c>
      <c r="H634" s="140">
        <f t="shared" si="177"/>
        <v>3021</v>
      </c>
      <c r="I634" s="140">
        <f t="shared" si="177"/>
        <v>3039</v>
      </c>
      <c r="J634" s="163">
        <f t="shared" si="177"/>
        <v>6900</v>
      </c>
      <c r="K634" s="140">
        <f>K638+K635+K642+K640</f>
        <v>9939</v>
      </c>
      <c r="L634" s="140">
        <f t="shared" si="177"/>
        <v>3058</v>
      </c>
      <c r="M634" s="140">
        <f t="shared" si="177"/>
        <v>0</v>
      </c>
      <c r="N634" s="140">
        <f t="shared" si="177"/>
        <v>3058</v>
      </c>
    </row>
    <row r="635" spans="1:14" s="1" customFormat="1" ht="94.5" x14ac:dyDescent="0.25">
      <c r="A635" s="190" t="s">
        <v>785</v>
      </c>
      <c r="B635" s="57" t="s">
        <v>786</v>
      </c>
      <c r="C635" s="2"/>
      <c r="D635" s="5"/>
      <c r="E635" s="5"/>
      <c r="F635" s="123">
        <f>F636+F637</f>
        <v>638</v>
      </c>
      <c r="G635" s="123">
        <f>G636+G637</f>
        <v>0</v>
      </c>
      <c r="H635" s="123">
        <f>F635+G635</f>
        <v>638</v>
      </c>
      <c r="I635" s="123">
        <f>I636+I637</f>
        <v>656</v>
      </c>
      <c r="J635" s="164">
        <f>J636+J637</f>
        <v>0</v>
      </c>
      <c r="K635" s="123">
        <f>I635+J635</f>
        <v>656</v>
      </c>
      <c r="L635" s="123">
        <f>L636+L637</f>
        <v>675</v>
      </c>
      <c r="M635" s="123">
        <f>M636+M637</f>
        <v>0</v>
      </c>
      <c r="N635" s="123">
        <f>L635+M635</f>
        <v>675</v>
      </c>
    </row>
    <row r="636" spans="1:14" s="1" customFormat="1" ht="141.75" x14ac:dyDescent="0.25">
      <c r="A636" s="190" t="s">
        <v>787</v>
      </c>
      <c r="B636" s="57" t="s">
        <v>788</v>
      </c>
      <c r="C636" s="3">
        <v>100</v>
      </c>
      <c r="D636" s="7" t="s">
        <v>687</v>
      </c>
      <c r="E636" s="7" t="s">
        <v>21</v>
      </c>
      <c r="F636" s="123">
        <v>620</v>
      </c>
      <c r="G636" s="123">
        <v>18</v>
      </c>
      <c r="H636" s="123">
        <f>F636+G636</f>
        <v>638</v>
      </c>
      <c r="I636" s="123">
        <v>644</v>
      </c>
      <c r="J636" s="164">
        <v>12</v>
      </c>
      <c r="K636" s="123">
        <f>I636+J636</f>
        <v>656</v>
      </c>
      <c r="L636" s="123">
        <v>669</v>
      </c>
      <c r="M636" s="123">
        <v>6</v>
      </c>
      <c r="N636" s="123">
        <f>L636+M636</f>
        <v>675</v>
      </c>
    </row>
    <row r="637" spans="1:14" s="1" customFormat="1" ht="114" hidden="1" customHeight="1" x14ac:dyDescent="0.25">
      <c r="A637" s="190" t="s">
        <v>789</v>
      </c>
      <c r="B637" s="57" t="s">
        <v>788</v>
      </c>
      <c r="C637" s="3">
        <v>200</v>
      </c>
      <c r="D637" s="7" t="s">
        <v>687</v>
      </c>
      <c r="E637" s="7" t="s">
        <v>21</v>
      </c>
      <c r="F637" s="123">
        <v>18</v>
      </c>
      <c r="G637" s="123">
        <v>-18</v>
      </c>
      <c r="H637" s="123">
        <f>F637+G637</f>
        <v>0</v>
      </c>
      <c r="I637" s="123">
        <v>12</v>
      </c>
      <c r="J637" s="164">
        <v>-12</v>
      </c>
      <c r="K637" s="123">
        <f>I637+J637</f>
        <v>0</v>
      </c>
      <c r="L637" s="123">
        <v>6</v>
      </c>
      <c r="M637" s="123">
        <v>-6</v>
      </c>
      <c r="N637" s="123">
        <f>L637+M637</f>
        <v>0</v>
      </c>
    </row>
    <row r="638" spans="1:14" s="1" customFormat="1" ht="31.5" x14ac:dyDescent="0.25">
      <c r="A638" s="23" t="s">
        <v>790</v>
      </c>
      <c r="B638" s="57" t="s">
        <v>791</v>
      </c>
      <c r="C638" s="3"/>
      <c r="D638" s="6"/>
      <c r="E638" s="6"/>
      <c r="F638" s="123">
        <f t="shared" ref="F638:N638" si="178">F639</f>
        <v>2283</v>
      </c>
      <c r="G638" s="123">
        <f t="shared" si="178"/>
        <v>0</v>
      </c>
      <c r="H638" s="123">
        <f t="shared" si="178"/>
        <v>2283</v>
      </c>
      <c r="I638" s="123">
        <f t="shared" si="178"/>
        <v>2283</v>
      </c>
      <c r="J638" s="164">
        <f t="shared" si="178"/>
        <v>0</v>
      </c>
      <c r="K638" s="123">
        <f t="shared" si="178"/>
        <v>2283</v>
      </c>
      <c r="L638" s="123">
        <f t="shared" si="178"/>
        <v>2283</v>
      </c>
      <c r="M638" s="123">
        <f t="shared" si="178"/>
        <v>0</v>
      </c>
      <c r="N638" s="123">
        <f t="shared" si="178"/>
        <v>2283</v>
      </c>
    </row>
    <row r="639" spans="1:14" s="1" customFormat="1" ht="54" customHeight="1" x14ac:dyDescent="0.25">
      <c r="A639" s="190" t="s">
        <v>792</v>
      </c>
      <c r="B639" s="57" t="s">
        <v>793</v>
      </c>
      <c r="C639" s="4" t="s">
        <v>49</v>
      </c>
      <c r="D639" s="7" t="s">
        <v>687</v>
      </c>
      <c r="E639" s="7" t="s">
        <v>93</v>
      </c>
      <c r="F639" s="123">
        <v>2283</v>
      </c>
      <c r="G639" s="123"/>
      <c r="H639" s="123">
        <f>F639+G639</f>
        <v>2283</v>
      </c>
      <c r="I639" s="123">
        <v>2283</v>
      </c>
      <c r="J639" s="164"/>
      <c r="K639" s="123">
        <f>I639+J639</f>
        <v>2283</v>
      </c>
      <c r="L639" s="123">
        <v>2283</v>
      </c>
      <c r="M639" s="123"/>
      <c r="N639" s="123">
        <f>L639+M639</f>
        <v>2283</v>
      </c>
    </row>
    <row r="640" spans="1:14" s="1" customFormat="1" ht="23.25" customHeight="1" x14ac:dyDescent="0.25">
      <c r="A640" s="190" t="s">
        <v>794</v>
      </c>
      <c r="B640" s="57" t="s">
        <v>795</v>
      </c>
      <c r="C640" s="3"/>
      <c r="D640" s="6"/>
      <c r="E640" s="6"/>
      <c r="F640" s="123">
        <f t="shared" ref="F640:N640" si="179">F641</f>
        <v>100</v>
      </c>
      <c r="G640" s="123">
        <f t="shared" si="179"/>
        <v>0</v>
      </c>
      <c r="H640" s="123">
        <f t="shared" si="179"/>
        <v>100</v>
      </c>
      <c r="I640" s="123">
        <f t="shared" si="179"/>
        <v>100</v>
      </c>
      <c r="J640" s="164">
        <f t="shared" si="179"/>
        <v>0</v>
      </c>
      <c r="K640" s="123">
        <f t="shared" si="179"/>
        <v>100</v>
      </c>
      <c r="L640" s="123">
        <f t="shared" si="179"/>
        <v>100</v>
      </c>
      <c r="M640" s="123">
        <f t="shared" si="179"/>
        <v>0</v>
      </c>
      <c r="N640" s="123">
        <f t="shared" si="179"/>
        <v>100</v>
      </c>
    </row>
    <row r="641" spans="1:14" s="1" customFormat="1" ht="39" customHeight="1" x14ac:dyDescent="0.25">
      <c r="A641" s="190" t="s">
        <v>796</v>
      </c>
      <c r="B641" s="57" t="s">
        <v>797</v>
      </c>
      <c r="C641" s="3">
        <v>200</v>
      </c>
      <c r="D641" s="7" t="s">
        <v>687</v>
      </c>
      <c r="E641" s="7" t="s">
        <v>93</v>
      </c>
      <c r="F641" s="123">
        <v>100</v>
      </c>
      <c r="G641" s="123"/>
      <c r="H641" s="123">
        <f>F641+G641</f>
        <v>100</v>
      </c>
      <c r="I641" s="123">
        <v>100</v>
      </c>
      <c r="J641" s="164"/>
      <c r="K641" s="123">
        <f>I641+J641</f>
        <v>100</v>
      </c>
      <c r="L641" s="123">
        <v>100</v>
      </c>
      <c r="M641" s="123"/>
      <c r="N641" s="123">
        <f>L641+M641</f>
        <v>100</v>
      </c>
    </row>
    <row r="642" spans="1:14" s="1" customFormat="1" ht="37.5" customHeight="1" x14ac:dyDescent="0.25">
      <c r="A642" s="190" t="s">
        <v>1896</v>
      </c>
      <c r="B642" s="57" t="s">
        <v>798</v>
      </c>
      <c r="C642" s="3"/>
      <c r="D642" s="6"/>
      <c r="E642" s="6"/>
      <c r="F642" s="123">
        <f t="shared" ref="F642:M642" si="180">F643</f>
        <v>0</v>
      </c>
      <c r="G642" s="123">
        <f t="shared" si="180"/>
        <v>0</v>
      </c>
      <c r="H642" s="123"/>
      <c r="I642" s="123">
        <f t="shared" si="180"/>
        <v>0</v>
      </c>
      <c r="J642" s="164">
        <f t="shared" si="180"/>
        <v>6900</v>
      </c>
      <c r="K642" s="123">
        <f t="shared" si="180"/>
        <v>6900</v>
      </c>
      <c r="L642" s="123">
        <f t="shared" si="180"/>
        <v>0</v>
      </c>
      <c r="M642" s="123">
        <f t="shared" si="180"/>
        <v>0</v>
      </c>
      <c r="N642" s="123"/>
    </row>
    <row r="643" spans="1:14" s="1" customFormat="1" ht="51.75" customHeight="1" x14ac:dyDescent="0.25">
      <c r="A643" s="44" t="s">
        <v>1898</v>
      </c>
      <c r="B643" s="57" t="s">
        <v>1897</v>
      </c>
      <c r="C643" s="3">
        <v>600</v>
      </c>
      <c r="D643" s="7" t="s">
        <v>687</v>
      </c>
      <c r="E643" s="7" t="s">
        <v>93</v>
      </c>
      <c r="F643" s="123"/>
      <c r="G643" s="123"/>
      <c r="H643" s="123"/>
      <c r="I643" s="123"/>
      <c r="J643" s="164">
        <v>6900</v>
      </c>
      <c r="K643" s="123">
        <f>I643+J643</f>
        <v>6900</v>
      </c>
      <c r="L643" s="123"/>
      <c r="M643" s="123"/>
      <c r="N643" s="123"/>
    </row>
    <row r="644" spans="1:14" s="1" customFormat="1" ht="21.75" customHeight="1" x14ac:dyDescent="0.25">
      <c r="A644" s="25" t="s">
        <v>799</v>
      </c>
      <c r="B644" s="33" t="s">
        <v>800</v>
      </c>
      <c r="C644" s="2"/>
      <c r="D644" s="2"/>
      <c r="E644" s="2"/>
      <c r="F644" s="140">
        <f t="shared" ref="F644:N644" si="181">F645+F647+F650+F653</f>
        <v>306954</v>
      </c>
      <c r="G644" s="140">
        <f>G645+G647+G650+G653+G655</f>
        <v>13322</v>
      </c>
      <c r="H644" s="140">
        <f>H645+H647+H650+H653+H655</f>
        <v>320276</v>
      </c>
      <c r="I644" s="140">
        <f>I645+I647+I650+I653</f>
        <v>328185</v>
      </c>
      <c r="J644" s="163">
        <f>J645+J647+J650+J653+J655</f>
        <v>46285</v>
      </c>
      <c r="K644" s="140">
        <f>K645+K647+K650+K653+K655</f>
        <v>374470</v>
      </c>
      <c r="L644" s="140">
        <f t="shared" si="181"/>
        <v>312856</v>
      </c>
      <c r="M644" s="140">
        <f t="shared" si="181"/>
        <v>53691</v>
      </c>
      <c r="N644" s="140">
        <f t="shared" si="181"/>
        <v>366547</v>
      </c>
    </row>
    <row r="645" spans="1:14" s="1" customFormat="1" ht="33" customHeight="1" x14ac:dyDescent="0.25">
      <c r="A645" s="190" t="s">
        <v>381</v>
      </c>
      <c r="B645" s="57" t="s">
        <v>801</v>
      </c>
      <c r="C645" s="3"/>
      <c r="D645" s="6"/>
      <c r="E645" s="6"/>
      <c r="F645" s="123">
        <f t="shared" ref="F645:N645" si="182">F646</f>
        <v>297029</v>
      </c>
      <c r="G645" s="123">
        <f t="shared" si="182"/>
        <v>681</v>
      </c>
      <c r="H645" s="123">
        <f t="shared" si="182"/>
        <v>297710</v>
      </c>
      <c r="I645" s="123">
        <f t="shared" si="182"/>
        <v>312431</v>
      </c>
      <c r="J645" s="164">
        <f t="shared" si="182"/>
        <v>-7337</v>
      </c>
      <c r="K645" s="123">
        <f t="shared" si="182"/>
        <v>305094</v>
      </c>
      <c r="L645" s="123">
        <f t="shared" si="182"/>
        <v>311285</v>
      </c>
      <c r="M645" s="123">
        <f t="shared" si="182"/>
        <v>-6006</v>
      </c>
      <c r="N645" s="123">
        <f t="shared" si="182"/>
        <v>305279</v>
      </c>
    </row>
    <row r="646" spans="1:14" s="1" customFormat="1" ht="54" customHeight="1" x14ac:dyDescent="0.25">
      <c r="A646" s="190" t="s">
        <v>384</v>
      </c>
      <c r="B646" s="57" t="s">
        <v>802</v>
      </c>
      <c r="C646" s="4" t="s">
        <v>16</v>
      </c>
      <c r="D646" s="7" t="s">
        <v>687</v>
      </c>
      <c r="E646" s="7" t="s">
        <v>21</v>
      </c>
      <c r="F646" s="123">
        <v>297029</v>
      </c>
      <c r="G646" s="123">
        <v>681</v>
      </c>
      <c r="H646" s="123">
        <f>F646+G646</f>
        <v>297710</v>
      </c>
      <c r="I646" s="123">
        <v>312431</v>
      </c>
      <c r="J646" s="164">
        <f>-8084+747</f>
        <v>-7337</v>
      </c>
      <c r="K646" s="123">
        <f>I646+J646</f>
        <v>305094</v>
      </c>
      <c r="L646" s="123">
        <v>311285</v>
      </c>
      <c r="M646" s="123">
        <f>-8292+2286</f>
        <v>-6006</v>
      </c>
      <c r="N646" s="123">
        <f>L646+M646</f>
        <v>305279</v>
      </c>
    </row>
    <row r="647" spans="1:14" s="1" customFormat="1" ht="54" customHeight="1" x14ac:dyDescent="0.25">
      <c r="A647" s="190" t="s">
        <v>803</v>
      </c>
      <c r="B647" s="57" t="s">
        <v>804</v>
      </c>
      <c r="C647" s="3"/>
      <c r="D647" s="6"/>
      <c r="E647" s="6"/>
      <c r="F647" s="123">
        <f t="shared" ref="F647:N647" si="183">F649+F648</f>
        <v>5425</v>
      </c>
      <c r="G647" s="123">
        <f>G649+G648+G652</f>
        <v>-429</v>
      </c>
      <c r="H647" s="123">
        <f>H649+H648+H652</f>
        <v>4996</v>
      </c>
      <c r="I647" s="123">
        <f t="shared" si="183"/>
        <v>15754</v>
      </c>
      <c r="J647" s="164">
        <f>J649+J648+J652</f>
        <v>552</v>
      </c>
      <c r="K647" s="123">
        <f>K649+K648+K652</f>
        <v>16306</v>
      </c>
      <c r="L647" s="123">
        <f t="shared" si="183"/>
        <v>1571</v>
      </c>
      <c r="M647" s="123">
        <f t="shared" si="183"/>
        <v>0</v>
      </c>
      <c r="N647" s="123">
        <f t="shared" si="183"/>
        <v>1571</v>
      </c>
    </row>
    <row r="648" spans="1:14" s="1" customFormat="1" ht="54" hidden="1" customHeight="1" x14ac:dyDescent="0.25">
      <c r="A648" s="190" t="s">
        <v>301</v>
      </c>
      <c r="B648" s="57" t="s">
        <v>805</v>
      </c>
      <c r="C648" s="3">
        <v>600</v>
      </c>
      <c r="D648" s="7" t="s">
        <v>687</v>
      </c>
      <c r="E648" s="7" t="s">
        <v>21</v>
      </c>
      <c r="F648" s="123"/>
      <c r="G648" s="123"/>
      <c r="H648" s="123"/>
      <c r="I648" s="123"/>
      <c r="J648" s="164"/>
      <c r="K648" s="123"/>
      <c r="L648" s="123"/>
      <c r="M648" s="123"/>
      <c r="N648" s="123"/>
    </row>
    <row r="649" spans="1:14" s="1" customFormat="1" ht="35.25" customHeight="1" x14ac:dyDescent="0.25">
      <c r="A649" s="190" t="s">
        <v>177</v>
      </c>
      <c r="B649" s="57" t="s">
        <v>806</v>
      </c>
      <c r="C649" s="4" t="s">
        <v>16</v>
      </c>
      <c r="D649" s="7" t="s">
        <v>687</v>
      </c>
      <c r="E649" s="7" t="s">
        <v>21</v>
      </c>
      <c r="F649" s="123">
        <v>5425</v>
      </c>
      <c r="G649" s="123">
        <v>-981</v>
      </c>
      <c r="H649" s="123">
        <f>F649+G649</f>
        <v>4444</v>
      </c>
      <c r="I649" s="123">
        <v>15754</v>
      </c>
      <c r="J649" s="164"/>
      <c r="K649" s="123">
        <f>I649+J649</f>
        <v>15754</v>
      </c>
      <c r="L649" s="123">
        <v>1571</v>
      </c>
      <c r="M649" s="123"/>
      <c r="N649" s="123">
        <f>L649+M649</f>
        <v>1571</v>
      </c>
    </row>
    <row r="650" spans="1:14" s="1" customFormat="1" ht="38.25" hidden="1" customHeight="1" x14ac:dyDescent="0.25">
      <c r="A650" s="190" t="s">
        <v>807</v>
      </c>
      <c r="B650" s="57" t="s">
        <v>808</v>
      </c>
      <c r="C650" s="3"/>
      <c r="D650" s="6"/>
      <c r="E650" s="6"/>
      <c r="F650" s="123">
        <f t="shared" ref="F650:N650" si="184">F651</f>
        <v>0</v>
      </c>
      <c r="G650" s="123">
        <f t="shared" si="184"/>
        <v>0</v>
      </c>
      <c r="H650" s="123">
        <f t="shared" si="184"/>
        <v>0</v>
      </c>
      <c r="I650" s="123">
        <f t="shared" si="184"/>
        <v>0</v>
      </c>
      <c r="J650" s="164">
        <f t="shared" si="184"/>
        <v>0</v>
      </c>
      <c r="K650" s="123">
        <f t="shared" si="184"/>
        <v>0</v>
      </c>
      <c r="L650" s="123">
        <f t="shared" si="184"/>
        <v>0</v>
      </c>
      <c r="M650" s="123">
        <f t="shared" si="184"/>
        <v>0</v>
      </c>
      <c r="N650" s="123">
        <f t="shared" si="184"/>
        <v>0</v>
      </c>
    </row>
    <row r="651" spans="1:14" s="1" customFormat="1" ht="83.25" hidden="1" customHeight="1" x14ac:dyDescent="0.25">
      <c r="A651" s="98" t="s">
        <v>809</v>
      </c>
      <c r="B651" s="57" t="s">
        <v>810</v>
      </c>
      <c r="C651" s="4" t="s">
        <v>16</v>
      </c>
      <c r="D651" s="7" t="s">
        <v>687</v>
      </c>
      <c r="E651" s="7" t="s">
        <v>21</v>
      </c>
      <c r="F651" s="123"/>
      <c r="G651" s="123"/>
      <c r="H651" s="123"/>
      <c r="I651" s="123"/>
      <c r="J651" s="164"/>
      <c r="K651" s="123"/>
      <c r="L651" s="123"/>
      <c r="M651" s="123"/>
      <c r="N651" s="123"/>
    </row>
    <row r="652" spans="1:14" s="1" customFormat="1" ht="51.75" customHeight="1" x14ac:dyDescent="0.25">
      <c r="A652" s="75" t="s">
        <v>1916</v>
      </c>
      <c r="B652" s="57" t="s">
        <v>1847</v>
      </c>
      <c r="C652" s="4">
        <v>600</v>
      </c>
      <c r="D652" s="7" t="s">
        <v>687</v>
      </c>
      <c r="E652" s="7" t="s">
        <v>21</v>
      </c>
      <c r="F652" s="123"/>
      <c r="G652" s="123">
        <v>552</v>
      </c>
      <c r="H652" s="123">
        <f>F652+G652</f>
        <v>552</v>
      </c>
      <c r="I652" s="123"/>
      <c r="J652" s="164">
        <v>552</v>
      </c>
      <c r="K652" s="123">
        <f>I652+J652</f>
        <v>552</v>
      </c>
      <c r="L652" s="123"/>
      <c r="M652" s="123"/>
      <c r="N652" s="123"/>
    </row>
    <row r="653" spans="1:14" s="1" customFormat="1" ht="24" customHeight="1" x14ac:dyDescent="0.25">
      <c r="A653" s="190" t="s">
        <v>746</v>
      </c>
      <c r="B653" s="57" t="s">
        <v>811</v>
      </c>
      <c r="C653" s="3"/>
      <c r="D653" s="6"/>
      <c r="E653" s="6"/>
      <c r="F653" s="123">
        <f t="shared" ref="F653:N653" si="185">F654</f>
        <v>4500</v>
      </c>
      <c r="G653" s="123">
        <f t="shared" si="185"/>
        <v>0</v>
      </c>
      <c r="H653" s="123">
        <f t="shared" si="185"/>
        <v>4500</v>
      </c>
      <c r="I653" s="123">
        <f t="shared" si="185"/>
        <v>0</v>
      </c>
      <c r="J653" s="164">
        <f t="shared" si="185"/>
        <v>40000</v>
      </c>
      <c r="K653" s="123">
        <f t="shared" si="185"/>
        <v>40000</v>
      </c>
      <c r="L653" s="123">
        <f t="shared" si="185"/>
        <v>0</v>
      </c>
      <c r="M653" s="123">
        <f t="shared" si="185"/>
        <v>59697</v>
      </c>
      <c r="N653" s="123">
        <f t="shared" si="185"/>
        <v>59697</v>
      </c>
    </row>
    <row r="654" spans="1:14" s="1" customFormat="1" ht="56.25" customHeight="1" x14ac:dyDescent="0.25">
      <c r="A654" s="190" t="s">
        <v>181</v>
      </c>
      <c r="B654" s="57" t="s">
        <v>812</v>
      </c>
      <c r="C654" s="3">
        <v>600</v>
      </c>
      <c r="D654" s="7" t="s">
        <v>687</v>
      </c>
      <c r="E654" s="7" t="s">
        <v>21</v>
      </c>
      <c r="F654" s="123">
        <v>4500</v>
      </c>
      <c r="G654" s="123"/>
      <c r="H654" s="123">
        <f>F654+G654</f>
        <v>4500</v>
      </c>
      <c r="I654" s="123">
        <v>0</v>
      </c>
      <c r="J654" s="164">
        <v>40000</v>
      </c>
      <c r="K654" s="123">
        <f>I654+J654</f>
        <v>40000</v>
      </c>
      <c r="L654" s="123">
        <v>0</v>
      </c>
      <c r="M654" s="123">
        <v>59697</v>
      </c>
      <c r="N654" s="123">
        <f>L654+M654</f>
        <v>59697</v>
      </c>
    </row>
    <row r="655" spans="1:14" s="1" customFormat="1" ht="39" customHeight="1" x14ac:dyDescent="0.25">
      <c r="A655" s="190" t="s">
        <v>813</v>
      </c>
      <c r="B655" s="57" t="s">
        <v>814</v>
      </c>
      <c r="C655" s="3"/>
      <c r="D655" s="6"/>
      <c r="E655" s="6"/>
      <c r="F655" s="123"/>
      <c r="G655" s="123">
        <f>G656+G657</f>
        <v>13070</v>
      </c>
      <c r="H655" s="123">
        <f>H656+H657</f>
        <v>13070</v>
      </c>
      <c r="I655" s="123"/>
      <c r="J655" s="164">
        <f>J656+J657</f>
        <v>13070</v>
      </c>
      <c r="K655" s="123">
        <f>K656+K657</f>
        <v>13070</v>
      </c>
      <c r="L655" s="123"/>
      <c r="M655" s="123"/>
      <c r="N655" s="123"/>
    </row>
    <row r="656" spans="1:14" s="1" customFormat="1" ht="54" customHeight="1" x14ac:dyDescent="0.25">
      <c r="A656" s="102" t="s">
        <v>1849</v>
      </c>
      <c r="B656" s="57" t="s">
        <v>1848</v>
      </c>
      <c r="C656" s="3">
        <v>500</v>
      </c>
      <c r="D656" s="7" t="s">
        <v>687</v>
      </c>
      <c r="E656" s="7" t="s">
        <v>21</v>
      </c>
      <c r="F656" s="123"/>
      <c r="G656" s="123">
        <v>11086</v>
      </c>
      <c r="H656" s="123">
        <f>F656+G656</f>
        <v>11086</v>
      </c>
      <c r="I656" s="123"/>
      <c r="J656" s="164">
        <v>11086</v>
      </c>
      <c r="K656" s="123">
        <f>I656+J656</f>
        <v>11086</v>
      </c>
      <c r="L656" s="123"/>
      <c r="M656" s="123"/>
      <c r="N656" s="123"/>
    </row>
    <row r="657" spans="1:14" s="1" customFormat="1" ht="57.75" customHeight="1" x14ac:dyDescent="0.25">
      <c r="A657" s="102" t="s">
        <v>815</v>
      </c>
      <c r="B657" s="57" t="s">
        <v>816</v>
      </c>
      <c r="C657" s="3">
        <v>600</v>
      </c>
      <c r="D657" s="7" t="s">
        <v>687</v>
      </c>
      <c r="E657" s="7" t="s">
        <v>21</v>
      </c>
      <c r="F657" s="123"/>
      <c r="G657" s="123">
        <v>1984</v>
      </c>
      <c r="H657" s="123">
        <f>F657+G657</f>
        <v>1984</v>
      </c>
      <c r="I657" s="123"/>
      <c r="J657" s="164">
        <v>1984</v>
      </c>
      <c r="K657" s="123">
        <f>I657+J657</f>
        <v>1984</v>
      </c>
      <c r="L657" s="123"/>
      <c r="M657" s="123"/>
      <c r="N657" s="123"/>
    </row>
    <row r="658" spans="1:14" s="1" customFormat="1" ht="27" customHeight="1" x14ac:dyDescent="0.25">
      <c r="A658" s="25" t="s">
        <v>817</v>
      </c>
      <c r="B658" s="33" t="s">
        <v>818</v>
      </c>
      <c r="C658" s="2"/>
      <c r="D658" s="2"/>
      <c r="E658" s="2"/>
      <c r="F658" s="140">
        <f t="shared" ref="F658:N658" si="186">F659+F666+F669+F672+F678+F680</f>
        <v>130712</v>
      </c>
      <c r="G658" s="140">
        <f t="shared" si="186"/>
        <v>19605</v>
      </c>
      <c r="H658" s="140">
        <f t="shared" si="186"/>
        <v>150317</v>
      </c>
      <c r="I658" s="140">
        <f t="shared" si="186"/>
        <v>64202</v>
      </c>
      <c r="J658" s="163">
        <f t="shared" si="186"/>
        <v>-2072</v>
      </c>
      <c r="K658" s="140">
        <f t="shared" si="186"/>
        <v>62130</v>
      </c>
      <c r="L658" s="140">
        <f t="shared" si="186"/>
        <v>64564</v>
      </c>
      <c r="M658" s="140">
        <f t="shared" si="186"/>
        <v>-2534</v>
      </c>
      <c r="N658" s="140">
        <f t="shared" si="186"/>
        <v>62030</v>
      </c>
    </row>
    <row r="659" spans="1:14" s="1" customFormat="1" ht="36" customHeight="1" x14ac:dyDescent="0.25">
      <c r="A659" s="27" t="s">
        <v>237</v>
      </c>
      <c r="B659" s="48" t="s">
        <v>819</v>
      </c>
      <c r="C659" s="14"/>
      <c r="D659" s="14"/>
      <c r="E659" s="14"/>
      <c r="F659" s="123">
        <f t="shared" ref="F659:N659" si="187">F660+F661+F662+F663+F664+F665</f>
        <v>51116</v>
      </c>
      <c r="G659" s="123">
        <f t="shared" si="187"/>
        <v>121</v>
      </c>
      <c r="H659" s="123">
        <f t="shared" si="187"/>
        <v>51237</v>
      </c>
      <c r="I659" s="123">
        <f t="shared" si="187"/>
        <v>53269</v>
      </c>
      <c r="J659" s="164">
        <f t="shared" si="187"/>
        <v>-2000</v>
      </c>
      <c r="K659" s="123">
        <f t="shared" si="187"/>
        <v>51269</v>
      </c>
      <c r="L659" s="123">
        <f t="shared" si="187"/>
        <v>53758</v>
      </c>
      <c r="M659" s="123">
        <f t="shared" si="187"/>
        <v>-2459</v>
      </c>
      <c r="N659" s="123">
        <f t="shared" si="187"/>
        <v>51299</v>
      </c>
    </row>
    <row r="660" spans="1:14" s="1" customFormat="1" ht="92.25" customHeight="1" x14ac:dyDescent="0.25">
      <c r="A660" s="27" t="s">
        <v>724</v>
      </c>
      <c r="B660" s="48" t="s">
        <v>820</v>
      </c>
      <c r="C660" s="15" t="s">
        <v>36</v>
      </c>
      <c r="D660" s="15" t="s">
        <v>687</v>
      </c>
      <c r="E660" s="15" t="s">
        <v>93</v>
      </c>
      <c r="F660" s="123">
        <v>23795</v>
      </c>
      <c r="G660" s="123"/>
      <c r="H660" s="123">
        <f t="shared" ref="H660:H665" si="188">F660+G660</f>
        <v>23795</v>
      </c>
      <c r="I660" s="123">
        <v>25147</v>
      </c>
      <c r="J660" s="164">
        <v>-1352</v>
      </c>
      <c r="K660" s="123">
        <f t="shared" ref="K660:K665" si="189">I660+J660</f>
        <v>23795</v>
      </c>
      <c r="L660" s="123">
        <v>25605</v>
      </c>
      <c r="M660" s="123">
        <v>-1810</v>
      </c>
      <c r="N660" s="123">
        <f t="shared" ref="N660:N665" si="190">L660+M660</f>
        <v>23795</v>
      </c>
    </row>
    <row r="661" spans="1:14" s="1" customFormat="1" ht="47.25" x14ac:dyDescent="0.25">
      <c r="A661" s="27" t="s">
        <v>38</v>
      </c>
      <c r="B661" s="48" t="s">
        <v>820</v>
      </c>
      <c r="C661" s="15" t="s">
        <v>49</v>
      </c>
      <c r="D661" s="15" t="s">
        <v>687</v>
      </c>
      <c r="E661" s="15" t="s">
        <v>93</v>
      </c>
      <c r="F661" s="123">
        <v>3486</v>
      </c>
      <c r="G661" s="123">
        <v>121</v>
      </c>
      <c r="H661" s="123">
        <f t="shared" si="188"/>
        <v>3607</v>
      </c>
      <c r="I661" s="123">
        <v>3632</v>
      </c>
      <c r="J661" s="164"/>
      <c r="K661" s="123">
        <f t="shared" si="189"/>
        <v>3632</v>
      </c>
      <c r="L661" s="123">
        <v>3632</v>
      </c>
      <c r="M661" s="123"/>
      <c r="N661" s="123">
        <f t="shared" si="190"/>
        <v>3632</v>
      </c>
    </row>
    <row r="662" spans="1:14" s="1" customFormat="1" ht="36" customHeight="1" x14ac:dyDescent="0.25">
      <c r="A662" s="189" t="s">
        <v>39</v>
      </c>
      <c r="B662" s="57" t="s">
        <v>820</v>
      </c>
      <c r="C662" s="7" t="s">
        <v>40</v>
      </c>
      <c r="D662" s="7" t="s">
        <v>687</v>
      </c>
      <c r="E662" s="7" t="s">
        <v>93</v>
      </c>
      <c r="F662" s="123">
        <v>353</v>
      </c>
      <c r="G662" s="123"/>
      <c r="H662" s="123">
        <f t="shared" si="188"/>
        <v>353</v>
      </c>
      <c r="I662" s="123">
        <v>353</v>
      </c>
      <c r="J662" s="164"/>
      <c r="K662" s="123">
        <f t="shared" si="189"/>
        <v>353</v>
      </c>
      <c r="L662" s="123">
        <v>353</v>
      </c>
      <c r="M662" s="123"/>
      <c r="N662" s="123">
        <f t="shared" si="190"/>
        <v>353</v>
      </c>
    </row>
    <row r="663" spans="1:14" s="1" customFormat="1" ht="84" customHeight="1" x14ac:dyDescent="0.25">
      <c r="A663" s="189" t="s">
        <v>241</v>
      </c>
      <c r="B663" s="57" t="s">
        <v>821</v>
      </c>
      <c r="C663" s="7" t="s">
        <v>36</v>
      </c>
      <c r="D663" s="7" t="s">
        <v>687</v>
      </c>
      <c r="E663" s="7" t="s">
        <v>93</v>
      </c>
      <c r="F663" s="123">
        <v>21263</v>
      </c>
      <c r="G663" s="123"/>
      <c r="H663" s="123">
        <f t="shared" si="188"/>
        <v>21263</v>
      </c>
      <c r="I663" s="123">
        <v>21918</v>
      </c>
      <c r="J663" s="164">
        <v>-648</v>
      </c>
      <c r="K663" s="123">
        <f t="shared" si="189"/>
        <v>21270</v>
      </c>
      <c r="L663" s="123">
        <v>21949</v>
      </c>
      <c r="M663" s="123">
        <v>-649</v>
      </c>
      <c r="N663" s="123">
        <f t="shared" si="190"/>
        <v>21300</v>
      </c>
    </row>
    <row r="664" spans="1:14" s="1" customFormat="1" ht="54" customHeight="1" x14ac:dyDescent="0.25">
      <c r="A664" s="189" t="s">
        <v>243</v>
      </c>
      <c r="B664" s="57" t="s">
        <v>821</v>
      </c>
      <c r="C664" s="7" t="s">
        <v>49</v>
      </c>
      <c r="D664" s="7" t="s">
        <v>687</v>
      </c>
      <c r="E664" s="7" t="s">
        <v>93</v>
      </c>
      <c r="F664" s="123">
        <v>1876</v>
      </c>
      <c r="G664" s="123"/>
      <c r="H664" s="123">
        <f t="shared" si="188"/>
        <v>1876</v>
      </c>
      <c r="I664" s="123">
        <v>1876</v>
      </c>
      <c r="J664" s="164"/>
      <c r="K664" s="123">
        <f t="shared" si="189"/>
        <v>1876</v>
      </c>
      <c r="L664" s="123">
        <v>1876</v>
      </c>
      <c r="M664" s="123"/>
      <c r="N664" s="123">
        <f t="shared" si="190"/>
        <v>1876</v>
      </c>
    </row>
    <row r="665" spans="1:14" s="1" customFormat="1" ht="31.5" x14ac:dyDescent="0.25">
      <c r="A665" s="189" t="s">
        <v>244</v>
      </c>
      <c r="B665" s="57" t="s">
        <v>821</v>
      </c>
      <c r="C665" s="7" t="s">
        <v>40</v>
      </c>
      <c r="D665" s="7" t="s">
        <v>687</v>
      </c>
      <c r="E665" s="7" t="s">
        <v>93</v>
      </c>
      <c r="F665" s="123">
        <v>343</v>
      </c>
      <c r="G665" s="123"/>
      <c r="H665" s="123">
        <f t="shared" si="188"/>
        <v>343</v>
      </c>
      <c r="I665" s="123">
        <v>343</v>
      </c>
      <c r="J665" s="164"/>
      <c r="K665" s="123">
        <f t="shared" si="189"/>
        <v>343</v>
      </c>
      <c r="L665" s="123">
        <v>343</v>
      </c>
      <c r="M665" s="123"/>
      <c r="N665" s="123">
        <f t="shared" si="190"/>
        <v>343</v>
      </c>
    </row>
    <row r="666" spans="1:14" s="1" customFormat="1" ht="21" customHeight="1" x14ac:dyDescent="0.25">
      <c r="A666" s="190" t="s">
        <v>822</v>
      </c>
      <c r="B666" s="57" t="s">
        <v>823</v>
      </c>
      <c r="C666" s="3"/>
      <c r="D666" s="6"/>
      <c r="E666" s="6"/>
      <c r="F666" s="123">
        <f t="shared" ref="F666:N666" si="191">F667+F668</f>
        <v>700</v>
      </c>
      <c r="G666" s="123">
        <f t="shared" si="191"/>
        <v>860</v>
      </c>
      <c r="H666" s="123">
        <f t="shared" si="191"/>
        <v>1560</v>
      </c>
      <c r="I666" s="123">
        <f t="shared" si="191"/>
        <v>700</v>
      </c>
      <c r="J666" s="164">
        <f t="shared" si="191"/>
        <v>0</v>
      </c>
      <c r="K666" s="123">
        <f t="shared" si="191"/>
        <v>700</v>
      </c>
      <c r="L666" s="123">
        <f t="shared" si="191"/>
        <v>700</v>
      </c>
      <c r="M666" s="123">
        <f t="shared" si="191"/>
        <v>0</v>
      </c>
      <c r="N666" s="123">
        <f t="shared" si="191"/>
        <v>700</v>
      </c>
    </row>
    <row r="667" spans="1:14" s="1" customFormat="1" ht="19.5" customHeight="1" x14ac:dyDescent="0.25">
      <c r="A667" s="190" t="s">
        <v>824</v>
      </c>
      <c r="B667" s="57" t="s">
        <v>825</v>
      </c>
      <c r="C667" s="4" t="s">
        <v>150</v>
      </c>
      <c r="D667" s="7" t="s">
        <v>687</v>
      </c>
      <c r="E667" s="7" t="s">
        <v>21</v>
      </c>
      <c r="F667" s="123">
        <v>700</v>
      </c>
      <c r="G667" s="123">
        <v>860</v>
      </c>
      <c r="H667" s="123">
        <f>F667+G667</f>
        <v>1560</v>
      </c>
      <c r="I667" s="123">
        <v>700</v>
      </c>
      <c r="J667" s="164"/>
      <c r="K667" s="123">
        <f>I667+J667</f>
        <v>700</v>
      </c>
      <c r="L667" s="123">
        <v>700</v>
      </c>
      <c r="M667" s="123"/>
      <c r="N667" s="123">
        <f>L667+M667</f>
        <v>700</v>
      </c>
    </row>
    <row r="668" spans="1:14" s="1" customFormat="1" ht="19.5" hidden="1" customHeight="1" x14ac:dyDescent="0.25">
      <c r="A668" s="190" t="s">
        <v>826</v>
      </c>
      <c r="B668" s="57" t="s">
        <v>827</v>
      </c>
      <c r="C668" s="3">
        <v>500</v>
      </c>
      <c r="D668" s="7" t="s">
        <v>687</v>
      </c>
      <c r="E668" s="7" t="s">
        <v>21</v>
      </c>
      <c r="F668" s="123"/>
      <c r="G668" s="123"/>
      <c r="H668" s="123">
        <f>F668+G668</f>
        <v>0</v>
      </c>
      <c r="I668" s="123"/>
      <c r="J668" s="164"/>
      <c r="K668" s="123">
        <f>I668+J668</f>
        <v>0</v>
      </c>
      <c r="L668" s="123"/>
      <c r="M668" s="123"/>
      <c r="N668" s="123">
        <f>L668+M668</f>
        <v>0</v>
      </c>
    </row>
    <row r="669" spans="1:14" s="1" customFormat="1" ht="22.5" customHeight="1" x14ac:dyDescent="0.25">
      <c r="A669" s="190" t="s">
        <v>455</v>
      </c>
      <c r="B669" s="57" t="s">
        <v>828</v>
      </c>
      <c r="C669" s="3"/>
      <c r="D669" s="6"/>
      <c r="E669" s="6"/>
      <c r="F669" s="123">
        <f t="shared" ref="F669:N669" si="192">F670+F671</f>
        <v>1968</v>
      </c>
      <c r="G669" s="123">
        <f t="shared" si="192"/>
        <v>0</v>
      </c>
      <c r="H669" s="123">
        <f t="shared" si="192"/>
        <v>1968</v>
      </c>
      <c r="I669" s="123">
        <f t="shared" si="192"/>
        <v>2194</v>
      </c>
      <c r="J669" s="164">
        <f t="shared" si="192"/>
        <v>0</v>
      </c>
      <c r="K669" s="123">
        <f t="shared" si="192"/>
        <v>2194</v>
      </c>
      <c r="L669" s="123">
        <f t="shared" si="192"/>
        <v>1968</v>
      </c>
      <c r="M669" s="123">
        <f t="shared" si="192"/>
        <v>0</v>
      </c>
      <c r="N669" s="123">
        <f t="shared" si="192"/>
        <v>1968</v>
      </c>
    </row>
    <row r="670" spans="1:14" s="1" customFormat="1" ht="31.5" x14ac:dyDescent="0.25">
      <c r="A670" s="190" t="s">
        <v>829</v>
      </c>
      <c r="B670" s="57" t="s">
        <v>830</v>
      </c>
      <c r="C670" s="4" t="s">
        <v>150</v>
      </c>
      <c r="D670" s="7" t="s">
        <v>687</v>
      </c>
      <c r="E670" s="7" t="s">
        <v>21</v>
      </c>
      <c r="F670" s="123">
        <v>1512</v>
      </c>
      <c r="G670" s="123"/>
      <c r="H670" s="123">
        <f>F670+G670</f>
        <v>1512</v>
      </c>
      <c r="I670" s="123">
        <v>1738</v>
      </c>
      <c r="J670" s="164"/>
      <c r="K670" s="123">
        <f>I670+J670</f>
        <v>1738</v>
      </c>
      <c r="L670" s="123">
        <v>1512</v>
      </c>
      <c r="M670" s="123"/>
      <c r="N670" s="123">
        <f>L670+M670</f>
        <v>1512</v>
      </c>
    </row>
    <row r="671" spans="1:14" s="1" customFormat="1" ht="31.5" x14ac:dyDescent="0.25">
      <c r="A671" s="190" t="s">
        <v>829</v>
      </c>
      <c r="B671" s="57" t="s">
        <v>830</v>
      </c>
      <c r="C671" s="4" t="s">
        <v>150</v>
      </c>
      <c r="D671" s="7" t="s">
        <v>687</v>
      </c>
      <c r="E671" s="7" t="s">
        <v>93</v>
      </c>
      <c r="F671" s="123">
        <v>456</v>
      </c>
      <c r="G671" s="123"/>
      <c r="H671" s="123">
        <f>F671+G671</f>
        <v>456</v>
      </c>
      <c r="I671" s="123">
        <v>456</v>
      </c>
      <c r="J671" s="164"/>
      <c r="K671" s="123">
        <f>I671+J671</f>
        <v>456</v>
      </c>
      <c r="L671" s="123">
        <v>456</v>
      </c>
      <c r="M671" s="123"/>
      <c r="N671" s="123">
        <f>L671+M671</f>
        <v>456</v>
      </c>
    </row>
    <row r="672" spans="1:14" s="1" customFormat="1" ht="31.5" x14ac:dyDescent="0.25">
      <c r="A672" s="190" t="s">
        <v>831</v>
      </c>
      <c r="B672" s="57" t="s">
        <v>832</v>
      </c>
      <c r="C672" s="3"/>
      <c r="D672" s="6"/>
      <c r="E672" s="6"/>
      <c r="F672" s="123">
        <f t="shared" ref="F672:N672" si="193">F673+F675+F674+F676</f>
        <v>3101</v>
      </c>
      <c r="G672" s="123">
        <f t="shared" si="193"/>
        <v>0</v>
      </c>
      <c r="H672" s="123">
        <f t="shared" si="193"/>
        <v>3101</v>
      </c>
      <c r="I672" s="123">
        <f t="shared" si="193"/>
        <v>3101</v>
      </c>
      <c r="J672" s="164">
        <f t="shared" si="193"/>
        <v>0</v>
      </c>
      <c r="K672" s="123">
        <f t="shared" si="193"/>
        <v>3101</v>
      </c>
      <c r="L672" s="123">
        <f t="shared" si="193"/>
        <v>3101</v>
      </c>
      <c r="M672" s="123">
        <f t="shared" si="193"/>
        <v>0</v>
      </c>
      <c r="N672" s="123">
        <f t="shared" si="193"/>
        <v>3101</v>
      </c>
    </row>
    <row r="673" spans="1:14" s="1" customFormat="1" ht="31.5" hidden="1" x14ac:dyDescent="0.25">
      <c r="A673" s="190" t="s">
        <v>833</v>
      </c>
      <c r="B673" s="57" t="s">
        <v>834</v>
      </c>
      <c r="C673" s="3">
        <v>300</v>
      </c>
      <c r="D673" s="7" t="s">
        <v>687</v>
      </c>
      <c r="E673" s="7" t="s">
        <v>21</v>
      </c>
      <c r="F673" s="123"/>
      <c r="G673" s="123"/>
      <c r="H673" s="123"/>
      <c r="I673" s="123"/>
      <c r="J673" s="164"/>
      <c r="K673" s="123"/>
      <c r="L673" s="123"/>
      <c r="M673" s="123"/>
      <c r="N673" s="123"/>
    </row>
    <row r="674" spans="1:14" s="1" customFormat="1" ht="37.5" customHeight="1" x14ac:dyDescent="0.25">
      <c r="A674" s="190" t="s">
        <v>833</v>
      </c>
      <c r="B674" s="57" t="s">
        <v>835</v>
      </c>
      <c r="C674" s="3">
        <v>300</v>
      </c>
      <c r="D674" s="7" t="s">
        <v>687</v>
      </c>
      <c r="E674" s="7" t="s">
        <v>21</v>
      </c>
      <c r="F674" s="123">
        <v>2152</v>
      </c>
      <c r="G674" s="123"/>
      <c r="H674" s="123">
        <f>F674+G674</f>
        <v>2152</v>
      </c>
      <c r="I674" s="123">
        <v>2152</v>
      </c>
      <c r="J674" s="164"/>
      <c r="K674" s="123">
        <f>I674+J674</f>
        <v>2152</v>
      </c>
      <c r="L674" s="123">
        <v>2152</v>
      </c>
      <c r="M674" s="123"/>
      <c r="N674" s="123">
        <f>L674+M674</f>
        <v>2152</v>
      </c>
    </row>
    <row r="675" spans="1:14" s="1" customFormat="1" ht="35.25" hidden="1" customHeight="1" x14ac:dyDescent="0.25">
      <c r="A675" s="190" t="s">
        <v>836</v>
      </c>
      <c r="B675" s="57" t="s">
        <v>835</v>
      </c>
      <c r="C675" s="3">
        <v>500</v>
      </c>
      <c r="D675" s="7" t="s">
        <v>687</v>
      </c>
      <c r="E675" s="7" t="s">
        <v>21</v>
      </c>
      <c r="F675" s="123"/>
      <c r="G675" s="123"/>
      <c r="H675" s="123">
        <f>F675+G675</f>
        <v>0</v>
      </c>
      <c r="I675" s="123"/>
      <c r="J675" s="164"/>
      <c r="K675" s="123">
        <f>I675+J675</f>
        <v>0</v>
      </c>
      <c r="L675" s="123"/>
      <c r="M675" s="123"/>
      <c r="N675" s="123">
        <f>L675+M675</f>
        <v>0</v>
      </c>
    </row>
    <row r="676" spans="1:14" s="1" customFormat="1" ht="63" x14ac:dyDescent="0.25">
      <c r="A676" s="190" t="s">
        <v>837</v>
      </c>
      <c r="B676" s="57" t="s">
        <v>838</v>
      </c>
      <c r="C676" s="3">
        <v>300</v>
      </c>
      <c r="D676" s="7" t="s">
        <v>687</v>
      </c>
      <c r="E676" s="7" t="s">
        <v>21</v>
      </c>
      <c r="F676" s="123">
        <v>949</v>
      </c>
      <c r="G676" s="123"/>
      <c r="H676" s="123">
        <f>F676+G676</f>
        <v>949</v>
      </c>
      <c r="I676" s="123">
        <v>949</v>
      </c>
      <c r="J676" s="164"/>
      <c r="K676" s="123">
        <f>I676+J676</f>
        <v>949</v>
      </c>
      <c r="L676" s="123">
        <v>949</v>
      </c>
      <c r="M676" s="123"/>
      <c r="N676" s="123">
        <f>L676+M676</f>
        <v>949</v>
      </c>
    </row>
    <row r="677" spans="1:14" s="1" customFormat="1" ht="47.25" hidden="1" x14ac:dyDescent="0.25">
      <c r="A677" s="190" t="s">
        <v>839</v>
      </c>
      <c r="B677" s="57" t="s">
        <v>838</v>
      </c>
      <c r="C677" s="3">
        <v>500</v>
      </c>
      <c r="D677" s="7" t="s">
        <v>687</v>
      </c>
      <c r="E677" s="7" t="s">
        <v>21</v>
      </c>
      <c r="F677" s="123"/>
      <c r="G677" s="123"/>
      <c r="H677" s="123"/>
      <c r="I677" s="123"/>
      <c r="J677" s="164"/>
      <c r="K677" s="123"/>
      <c r="L677" s="123"/>
      <c r="M677" s="123"/>
      <c r="N677" s="123"/>
    </row>
    <row r="678" spans="1:14" s="1" customFormat="1" ht="47.25" x14ac:dyDescent="0.25">
      <c r="A678" s="190" t="s">
        <v>840</v>
      </c>
      <c r="B678" s="57" t="s">
        <v>841</v>
      </c>
      <c r="C678" s="3"/>
      <c r="D678" s="6"/>
      <c r="E678" s="6"/>
      <c r="F678" s="123">
        <f t="shared" ref="F678:N678" si="194">F679</f>
        <v>5142</v>
      </c>
      <c r="G678" s="123">
        <f t="shared" si="194"/>
        <v>0</v>
      </c>
      <c r="H678" s="123">
        <f t="shared" si="194"/>
        <v>5142</v>
      </c>
      <c r="I678" s="123">
        <f t="shared" si="194"/>
        <v>4938</v>
      </c>
      <c r="J678" s="164">
        <f t="shared" si="194"/>
        <v>-72</v>
      </c>
      <c r="K678" s="123">
        <f t="shared" si="194"/>
        <v>4866</v>
      </c>
      <c r="L678" s="123">
        <f t="shared" si="194"/>
        <v>5037</v>
      </c>
      <c r="M678" s="123">
        <f t="shared" si="194"/>
        <v>-75</v>
      </c>
      <c r="N678" s="123">
        <f t="shared" si="194"/>
        <v>4962</v>
      </c>
    </row>
    <row r="679" spans="1:14" s="1" customFormat="1" ht="47.25" x14ac:dyDescent="0.25">
      <c r="A679" s="190" t="s">
        <v>660</v>
      </c>
      <c r="B679" s="57" t="s">
        <v>842</v>
      </c>
      <c r="C679" s="3">
        <v>600</v>
      </c>
      <c r="D679" s="7" t="s">
        <v>687</v>
      </c>
      <c r="E679" s="7" t="s">
        <v>21</v>
      </c>
      <c r="F679" s="123">
        <v>5142</v>
      </c>
      <c r="G679" s="123"/>
      <c r="H679" s="123">
        <f>F679+G679</f>
        <v>5142</v>
      </c>
      <c r="I679" s="123">
        <v>4938</v>
      </c>
      <c r="J679" s="164">
        <v>-72</v>
      </c>
      <c r="K679" s="123">
        <f>I679+J679</f>
        <v>4866</v>
      </c>
      <c r="L679" s="123">
        <v>5037</v>
      </c>
      <c r="M679" s="123">
        <v>-75</v>
      </c>
      <c r="N679" s="123">
        <f>L679+M679</f>
        <v>4962</v>
      </c>
    </row>
    <row r="680" spans="1:14" s="1" customFormat="1" ht="31.5" x14ac:dyDescent="0.25">
      <c r="A680" s="190" t="s">
        <v>843</v>
      </c>
      <c r="B680" s="57" t="s">
        <v>844</v>
      </c>
      <c r="C680" s="3"/>
      <c r="D680" s="6"/>
      <c r="E680" s="6"/>
      <c r="F680" s="123">
        <f>F681</f>
        <v>68685</v>
      </c>
      <c r="G680" s="123">
        <f>G681</f>
        <v>18624</v>
      </c>
      <c r="H680" s="123">
        <f>H681</f>
        <v>87309</v>
      </c>
      <c r="I680" s="123">
        <f>I681</f>
        <v>0</v>
      </c>
      <c r="J680" s="164">
        <f>J681</f>
        <v>0</v>
      </c>
      <c r="K680" s="123"/>
      <c r="L680" s="123"/>
      <c r="M680" s="123"/>
      <c r="N680" s="123"/>
    </row>
    <row r="681" spans="1:14" s="1" customFormat="1" ht="39" customHeight="1" x14ac:dyDescent="0.25">
      <c r="A681" s="190" t="s">
        <v>845</v>
      </c>
      <c r="B681" s="57" t="s">
        <v>846</v>
      </c>
      <c r="C681" s="3">
        <v>500</v>
      </c>
      <c r="D681" s="7" t="s">
        <v>687</v>
      </c>
      <c r="E681" s="7" t="s">
        <v>21</v>
      </c>
      <c r="F681" s="123">
        <v>68685</v>
      </c>
      <c r="G681" s="123">
        <v>18624</v>
      </c>
      <c r="H681" s="123">
        <f>F681+G681</f>
        <v>87309</v>
      </c>
      <c r="I681" s="123">
        <v>0</v>
      </c>
      <c r="J681" s="164"/>
      <c r="K681" s="123"/>
      <c r="L681" s="123"/>
      <c r="M681" s="123"/>
      <c r="N681" s="123"/>
    </row>
    <row r="682" spans="1:14" ht="41.25" customHeight="1" x14ac:dyDescent="0.25">
      <c r="A682" s="25" t="s">
        <v>847</v>
      </c>
      <c r="B682" s="40">
        <v>6</v>
      </c>
      <c r="C682" s="5"/>
      <c r="D682" s="5"/>
      <c r="E682" s="2"/>
      <c r="F682" s="140">
        <f t="shared" ref="F682:N682" si="195">F683+F708+F727</f>
        <v>344061</v>
      </c>
      <c r="G682" s="140">
        <f t="shared" si="195"/>
        <v>7915</v>
      </c>
      <c r="H682" s="140">
        <f t="shared" si="195"/>
        <v>351976</v>
      </c>
      <c r="I682" s="140">
        <f t="shared" si="195"/>
        <v>291723</v>
      </c>
      <c r="J682" s="163">
        <f t="shared" si="195"/>
        <v>-31974</v>
      </c>
      <c r="K682" s="140">
        <f t="shared" si="195"/>
        <v>259749</v>
      </c>
      <c r="L682" s="140">
        <f t="shared" si="195"/>
        <v>231615</v>
      </c>
      <c r="M682" s="140">
        <f t="shared" si="195"/>
        <v>-5389</v>
      </c>
      <c r="N682" s="140">
        <f t="shared" si="195"/>
        <v>226226</v>
      </c>
    </row>
    <row r="683" spans="1:14" ht="27" customHeight="1" x14ac:dyDescent="0.25">
      <c r="A683" s="25" t="s">
        <v>848</v>
      </c>
      <c r="B683" s="33" t="s">
        <v>849</v>
      </c>
      <c r="C683" s="6"/>
      <c r="D683" s="6"/>
      <c r="E683" s="3"/>
      <c r="F683" s="140">
        <f t="shared" ref="F683:N683" si="196">F702+F684+F693+F690</f>
        <v>104074</v>
      </c>
      <c r="G683" s="140">
        <f t="shared" si="196"/>
        <v>504</v>
      </c>
      <c r="H683" s="140">
        <f t="shared" si="196"/>
        <v>104578</v>
      </c>
      <c r="I683" s="140">
        <f t="shared" si="196"/>
        <v>70858</v>
      </c>
      <c r="J683" s="163">
        <f t="shared" si="196"/>
        <v>-66800</v>
      </c>
      <c r="K683" s="140">
        <f t="shared" si="196"/>
        <v>4058</v>
      </c>
      <c r="L683" s="140">
        <f t="shared" si="196"/>
        <v>4190</v>
      </c>
      <c r="M683" s="140">
        <f t="shared" si="196"/>
        <v>0</v>
      </c>
      <c r="N683" s="140">
        <f t="shared" si="196"/>
        <v>4190</v>
      </c>
    </row>
    <row r="684" spans="1:14" ht="31.5" customHeight="1" x14ac:dyDescent="0.25">
      <c r="A684" s="23" t="s">
        <v>850</v>
      </c>
      <c r="B684" s="35" t="s">
        <v>851</v>
      </c>
      <c r="C684" s="6"/>
      <c r="D684" s="6"/>
      <c r="E684" s="3"/>
      <c r="F684" s="123">
        <f t="shared" ref="F684:N684" si="197">F685+F687+F686</f>
        <v>5828</v>
      </c>
      <c r="G684" s="123">
        <f t="shared" si="197"/>
        <v>0</v>
      </c>
      <c r="H684" s="123">
        <f t="shared" si="197"/>
        <v>5828</v>
      </c>
      <c r="I684" s="123">
        <f t="shared" si="197"/>
        <v>4058</v>
      </c>
      <c r="J684" s="164">
        <f t="shared" si="197"/>
        <v>0</v>
      </c>
      <c r="K684" s="123">
        <f t="shared" si="197"/>
        <v>4058</v>
      </c>
      <c r="L684" s="123">
        <f t="shared" si="197"/>
        <v>4190</v>
      </c>
      <c r="M684" s="123">
        <f t="shared" si="197"/>
        <v>0</v>
      </c>
      <c r="N684" s="123">
        <f t="shared" si="197"/>
        <v>4190</v>
      </c>
    </row>
    <row r="685" spans="1:14" ht="51" customHeight="1" x14ac:dyDescent="0.25">
      <c r="A685" s="122" t="s">
        <v>384</v>
      </c>
      <c r="B685" s="35" t="s">
        <v>1816</v>
      </c>
      <c r="C685" s="6" t="s">
        <v>16</v>
      </c>
      <c r="D685" s="6" t="s">
        <v>94</v>
      </c>
      <c r="E685" s="4" t="s">
        <v>21</v>
      </c>
      <c r="F685" s="123">
        <v>3180</v>
      </c>
      <c r="G685" s="123"/>
      <c r="H685" s="123">
        <f>F685+G685</f>
        <v>3180</v>
      </c>
      <c r="I685" s="123">
        <v>3308</v>
      </c>
      <c r="J685" s="164"/>
      <c r="K685" s="123">
        <f>I685+J685</f>
        <v>3308</v>
      </c>
      <c r="L685" s="123">
        <v>3440</v>
      </c>
      <c r="M685" s="123"/>
      <c r="N685" s="123">
        <f>L685+M685</f>
        <v>3440</v>
      </c>
    </row>
    <row r="686" spans="1:14" ht="42" customHeight="1" x14ac:dyDescent="0.25">
      <c r="A686" s="23" t="s">
        <v>174</v>
      </c>
      <c r="B686" s="35" t="s">
        <v>852</v>
      </c>
      <c r="C686" s="7" t="s">
        <v>49</v>
      </c>
      <c r="D686" s="7" t="s">
        <v>94</v>
      </c>
      <c r="E686" s="199">
        <v>2</v>
      </c>
      <c r="F686" s="123">
        <v>2198</v>
      </c>
      <c r="G686" s="123"/>
      <c r="H686" s="123">
        <f>F686+G686</f>
        <v>2198</v>
      </c>
      <c r="I686" s="123">
        <v>300</v>
      </c>
      <c r="J686" s="164"/>
      <c r="K686" s="123">
        <f>I686+J686</f>
        <v>300</v>
      </c>
      <c r="L686" s="123">
        <v>300</v>
      </c>
      <c r="M686" s="123"/>
      <c r="N686" s="123">
        <f>L686+M686</f>
        <v>300</v>
      </c>
    </row>
    <row r="687" spans="1:14" ht="35.25" customHeight="1" x14ac:dyDescent="0.25">
      <c r="A687" s="23" t="s">
        <v>177</v>
      </c>
      <c r="B687" s="35" t="s">
        <v>852</v>
      </c>
      <c r="C687" s="7" t="s">
        <v>16</v>
      </c>
      <c r="D687" s="7" t="s">
        <v>94</v>
      </c>
      <c r="E687" s="4" t="s">
        <v>21</v>
      </c>
      <c r="F687" s="123">
        <v>450</v>
      </c>
      <c r="G687" s="123"/>
      <c r="H687" s="123">
        <f>F687+G687</f>
        <v>450</v>
      </c>
      <c r="I687" s="123">
        <v>450</v>
      </c>
      <c r="J687" s="164"/>
      <c r="K687" s="123">
        <f>I687+J687</f>
        <v>450</v>
      </c>
      <c r="L687" s="123">
        <v>450</v>
      </c>
      <c r="M687" s="123"/>
      <c r="N687" s="123">
        <f>L687+M687</f>
        <v>450</v>
      </c>
    </row>
    <row r="688" spans="1:14" ht="66.75" hidden="1" customHeight="1" x14ac:dyDescent="0.25">
      <c r="A688" s="23" t="s">
        <v>853</v>
      </c>
      <c r="B688" s="35" t="s">
        <v>854</v>
      </c>
      <c r="C688" s="7" t="s">
        <v>16</v>
      </c>
      <c r="D688" s="7" t="s">
        <v>94</v>
      </c>
      <c r="E688" s="4" t="s">
        <v>71</v>
      </c>
      <c r="F688" s="123"/>
      <c r="G688" s="123"/>
      <c r="H688" s="123"/>
      <c r="I688" s="123"/>
      <c r="J688" s="164"/>
      <c r="K688" s="123"/>
      <c r="L688" s="123"/>
      <c r="M688" s="123"/>
      <c r="N688" s="123"/>
    </row>
    <row r="689" spans="1:14" ht="63" hidden="1" x14ac:dyDescent="0.25">
      <c r="A689" s="23" t="s">
        <v>855</v>
      </c>
      <c r="B689" s="35" t="s">
        <v>856</v>
      </c>
      <c r="C689" s="7" t="s">
        <v>16</v>
      </c>
      <c r="D689" s="7" t="s">
        <v>94</v>
      </c>
      <c r="E689" s="4" t="s">
        <v>71</v>
      </c>
      <c r="F689" s="123"/>
      <c r="G689" s="123"/>
      <c r="H689" s="123"/>
      <c r="I689" s="123"/>
      <c r="J689" s="164"/>
      <c r="K689" s="123"/>
      <c r="L689" s="123"/>
      <c r="M689" s="123"/>
      <c r="N689" s="123"/>
    </row>
    <row r="690" spans="1:14" ht="53.25" hidden="1" customHeight="1" x14ac:dyDescent="0.25">
      <c r="A690" s="23" t="s">
        <v>857</v>
      </c>
      <c r="B690" s="43" t="s">
        <v>858</v>
      </c>
      <c r="C690" s="6"/>
      <c r="D690" s="6"/>
      <c r="E690" s="3"/>
      <c r="F690" s="123">
        <f t="shared" ref="F690:N690" si="198">F691+F692</f>
        <v>0</v>
      </c>
      <c r="G690" s="123">
        <f t="shared" si="198"/>
        <v>0</v>
      </c>
      <c r="H690" s="123">
        <f t="shared" si="198"/>
        <v>0</v>
      </c>
      <c r="I690" s="123">
        <f t="shared" si="198"/>
        <v>0</v>
      </c>
      <c r="J690" s="164">
        <f t="shared" si="198"/>
        <v>0</v>
      </c>
      <c r="K690" s="123">
        <f t="shared" si="198"/>
        <v>0</v>
      </c>
      <c r="L690" s="123">
        <f t="shared" si="198"/>
        <v>0</v>
      </c>
      <c r="M690" s="123">
        <f t="shared" si="198"/>
        <v>0</v>
      </c>
      <c r="N690" s="123">
        <f t="shared" si="198"/>
        <v>0</v>
      </c>
    </row>
    <row r="691" spans="1:14" ht="63" hidden="1" x14ac:dyDescent="0.25">
      <c r="A691" s="23" t="s">
        <v>853</v>
      </c>
      <c r="B691" s="35" t="s">
        <v>854</v>
      </c>
      <c r="C691" s="7" t="s">
        <v>16</v>
      </c>
      <c r="D691" s="7" t="s">
        <v>94</v>
      </c>
      <c r="E691" s="4" t="s">
        <v>71</v>
      </c>
      <c r="F691" s="123"/>
      <c r="G691" s="123"/>
      <c r="H691" s="123"/>
      <c r="I691" s="123"/>
      <c r="J691" s="164"/>
      <c r="K691" s="123"/>
      <c r="L691" s="123"/>
      <c r="M691" s="123"/>
      <c r="N691" s="123"/>
    </row>
    <row r="692" spans="1:14" ht="63" hidden="1" x14ac:dyDescent="0.25">
      <c r="A692" s="23" t="s">
        <v>855</v>
      </c>
      <c r="B692" s="35" t="s">
        <v>856</v>
      </c>
      <c r="C692" s="7" t="s">
        <v>16</v>
      </c>
      <c r="D692" s="7" t="s">
        <v>94</v>
      </c>
      <c r="E692" s="4" t="s">
        <v>71</v>
      </c>
      <c r="F692" s="123"/>
      <c r="G692" s="123"/>
      <c r="H692" s="123"/>
      <c r="I692" s="123"/>
      <c r="J692" s="164"/>
      <c r="K692" s="123"/>
      <c r="L692" s="123"/>
      <c r="M692" s="123"/>
      <c r="N692" s="123"/>
    </row>
    <row r="693" spans="1:14" ht="34.5" customHeight="1" x14ac:dyDescent="0.25">
      <c r="A693" s="44" t="s">
        <v>859</v>
      </c>
      <c r="B693" s="35" t="s">
        <v>860</v>
      </c>
      <c r="C693" s="6"/>
      <c r="D693" s="6"/>
      <c r="E693" s="3"/>
      <c r="F693" s="123">
        <f t="shared" ref="F693:M693" si="199">F699+F701+F695+F694+F696+F697+F698+F700</f>
        <v>98246</v>
      </c>
      <c r="G693" s="123">
        <f>G699+G701+G695+G694+G696+G697+G698+G700</f>
        <v>504</v>
      </c>
      <c r="H693" s="123">
        <f>H699+H701+H695+H694+H696+H697+H698+H700</f>
        <v>98750</v>
      </c>
      <c r="I693" s="123">
        <f t="shared" si="199"/>
        <v>66800</v>
      </c>
      <c r="J693" s="164">
        <f t="shared" si="199"/>
        <v>-66800</v>
      </c>
      <c r="K693" s="123"/>
      <c r="L693" s="123">
        <f t="shared" si="199"/>
        <v>0</v>
      </c>
      <c r="M693" s="123">
        <f t="shared" si="199"/>
        <v>0</v>
      </c>
      <c r="N693" s="123"/>
    </row>
    <row r="694" spans="1:14" ht="68.25" hidden="1" customHeight="1" x14ac:dyDescent="0.25">
      <c r="A694" s="44" t="s">
        <v>777</v>
      </c>
      <c r="B694" s="35" t="s">
        <v>861</v>
      </c>
      <c r="C694" s="7" t="s">
        <v>70</v>
      </c>
      <c r="D694" s="7" t="s">
        <v>94</v>
      </c>
      <c r="E694" s="3">
        <v>5</v>
      </c>
      <c r="F694" s="123"/>
      <c r="G694" s="123"/>
      <c r="H694" s="123"/>
      <c r="I694" s="123"/>
      <c r="J694" s="164"/>
      <c r="K694" s="123"/>
      <c r="L694" s="123"/>
      <c r="M694" s="123"/>
      <c r="N694" s="123"/>
    </row>
    <row r="695" spans="1:14" ht="49.5" hidden="1" customHeight="1" x14ac:dyDescent="0.25">
      <c r="A695" s="190" t="s">
        <v>862</v>
      </c>
      <c r="B695" s="43" t="s">
        <v>863</v>
      </c>
      <c r="C695" s="10">
        <v>500</v>
      </c>
      <c r="D695" s="13" t="s">
        <v>94</v>
      </c>
      <c r="E695" s="7" t="s">
        <v>81</v>
      </c>
      <c r="F695" s="123"/>
      <c r="G695" s="123"/>
      <c r="H695" s="123"/>
      <c r="I695" s="123"/>
      <c r="J695" s="164"/>
      <c r="K695" s="123"/>
      <c r="L695" s="123"/>
      <c r="M695" s="123"/>
      <c r="N695" s="123"/>
    </row>
    <row r="696" spans="1:14" ht="72" hidden="1" customHeight="1" x14ac:dyDescent="0.25">
      <c r="A696" s="44" t="s">
        <v>864</v>
      </c>
      <c r="B696" s="43" t="s">
        <v>865</v>
      </c>
      <c r="C696" s="10">
        <v>200</v>
      </c>
      <c r="D696" s="13" t="s">
        <v>94</v>
      </c>
      <c r="E696" s="13" t="s">
        <v>71</v>
      </c>
      <c r="F696" s="123"/>
      <c r="G696" s="123"/>
      <c r="H696" s="123"/>
      <c r="I696" s="123"/>
      <c r="J696" s="164"/>
      <c r="K696" s="123"/>
      <c r="L696" s="123"/>
      <c r="M696" s="123"/>
      <c r="N696" s="123"/>
    </row>
    <row r="697" spans="1:14" ht="54" hidden="1" customHeight="1" x14ac:dyDescent="0.25">
      <c r="A697" s="44" t="s">
        <v>866</v>
      </c>
      <c r="B697" s="43" t="s">
        <v>865</v>
      </c>
      <c r="C697" s="10">
        <v>500</v>
      </c>
      <c r="D697" s="13" t="s">
        <v>94</v>
      </c>
      <c r="E697" s="13" t="s">
        <v>81</v>
      </c>
      <c r="F697" s="123"/>
      <c r="G697" s="123"/>
      <c r="H697" s="123"/>
      <c r="I697" s="123"/>
      <c r="J697" s="164"/>
      <c r="K697" s="123"/>
      <c r="L697" s="123"/>
      <c r="M697" s="123"/>
      <c r="N697" s="123"/>
    </row>
    <row r="698" spans="1:14" ht="54" customHeight="1" x14ac:dyDescent="0.25">
      <c r="A698" s="44" t="s">
        <v>181</v>
      </c>
      <c r="B698" s="43" t="s">
        <v>1871</v>
      </c>
      <c r="C698" s="10">
        <v>600</v>
      </c>
      <c r="D698" s="13" t="s">
        <v>94</v>
      </c>
      <c r="E698" s="13" t="s">
        <v>81</v>
      </c>
      <c r="F698" s="123"/>
      <c r="G698" s="123">
        <v>25000</v>
      </c>
      <c r="H698" s="123">
        <f>F698+G698</f>
        <v>25000</v>
      </c>
      <c r="I698" s="123"/>
      <c r="J698" s="164"/>
      <c r="K698" s="123"/>
      <c r="L698" s="123"/>
      <c r="M698" s="123"/>
      <c r="N698" s="123"/>
    </row>
    <row r="699" spans="1:14" ht="67.5" customHeight="1" x14ac:dyDescent="0.25">
      <c r="A699" s="44" t="s">
        <v>122</v>
      </c>
      <c r="B699" s="43" t="s">
        <v>867</v>
      </c>
      <c r="C699" s="10">
        <v>400</v>
      </c>
      <c r="D699" s="13" t="s">
        <v>94</v>
      </c>
      <c r="E699" s="13" t="s">
        <v>81</v>
      </c>
      <c r="F699" s="123">
        <v>66800</v>
      </c>
      <c r="G699" s="123">
        <v>-25000</v>
      </c>
      <c r="H699" s="123">
        <f>F699+G699</f>
        <v>41800</v>
      </c>
      <c r="I699" s="123">
        <v>66800</v>
      </c>
      <c r="J699" s="164">
        <v>-66800</v>
      </c>
      <c r="K699" s="123"/>
      <c r="L699" s="123"/>
      <c r="M699" s="123"/>
      <c r="N699" s="123"/>
    </row>
    <row r="700" spans="1:14" ht="59.25" customHeight="1" x14ac:dyDescent="0.25">
      <c r="A700" s="190" t="s">
        <v>1865</v>
      </c>
      <c r="B700" s="43" t="s">
        <v>863</v>
      </c>
      <c r="C700" s="10">
        <v>500</v>
      </c>
      <c r="D700" s="13" t="s">
        <v>94</v>
      </c>
      <c r="E700" s="7" t="s">
        <v>81</v>
      </c>
      <c r="F700" s="123">
        <v>31446</v>
      </c>
      <c r="G700" s="123">
        <v>504</v>
      </c>
      <c r="H700" s="123">
        <f>F700+G700</f>
        <v>31950</v>
      </c>
      <c r="I700" s="123">
        <v>0</v>
      </c>
      <c r="J700" s="164"/>
      <c r="K700" s="123"/>
      <c r="L700" s="123"/>
      <c r="M700" s="123"/>
      <c r="N700" s="123"/>
    </row>
    <row r="701" spans="1:14" ht="57" hidden="1" customHeight="1" x14ac:dyDescent="0.25">
      <c r="A701" s="44" t="s">
        <v>868</v>
      </c>
      <c r="B701" s="43" t="s">
        <v>869</v>
      </c>
      <c r="C701" s="10">
        <v>500</v>
      </c>
      <c r="D701" s="13" t="s">
        <v>94</v>
      </c>
      <c r="E701" s="13" t="s">
        <v>81</v>
      </c>
      <c r="F701" s="123"/>
      <c r="G701" s="123"/>
      <c r="H701" s="123"/>
      <c r="I701" s="123"/>
      <c r="J701" s="164"/>
      <c r="K701" s="123"/>
      <c r="L701" s="123"/>
      <c r="M701" s="123"/>
      <c r="N701" s="123"/>
    </row>
    <row r="702" spans="1:14" ht="38.25" hidden="1" customHeight="1" x14ac:dyDescent="0.25">
      <c r="A702" s="44"/>
      <c r="B702" s="42"/>
      <c r="C702" s="10"/>
      <c r="D702" s="12"/>
      <c r="E702" s="12"/>
      <c r="F702" s="147"/>
      <c r="G702" s="147"/>
      <c r="H702" s="147"/>
      <c r="I702" s="147"/>
      <c r="J702" s="171"/>
      <c r="K702" s="147"/>
      <c r="L702" s="147"/>
      <c r="M702" s="147"/>
      <c r="N702" s="147"/>
    </row>
    <row r="703" spans="1:14" ht="15.75" hidden="1" x14ac:dyDescent="0.25">
      <c r="A703" s="44"/>
      <c r="B703" s="42"/>
      <c r="C703" s="10"/>
      <c r="D703" s="12"/>
      <c r="E703" s="12"/>
      <c r="F703" s="123"/>
      <c r="G703" s="123"/>
      <c r="H703" s="123"/>
      <c r="I703" s="123"/>
      <c r="J703" s="164"/>
      <c r="K703" s="123"/>
      <c r="L703" s="123"/>
      <c r="M703" s="123"/>
      <c r="N703" s="123"/>
    </row>
    <row r="704" spans="1:14" ht="15.75" hidden="1" x14ac:dyDescent="0.25">
      <c r="A704" s="44"/>
      <c r="B704" s="42"/>
      <c r="C704" s="10"/>
      <c r="D704" s="12"/>
      <c r="E704" s="12"/>
      <c r="F704" s="123"/>
      <c r="G704" s="123"/>
      <c r="H704" s="123"/>
      <c r="I704" s="123"/>
      <c r="J704" s="164"/>
      <c r="K704" s="123"/>
      <c r="L704" s="123"/>
      <c r="M704" s="123"/>
      <c r="N704" s="123"/>
    </row>
    <row r="705" spans="1:14" ht="15.75" hidden="1" x14ac:dyDescent="0.25">
      <c r="A705" s="44"/>
      <c r="B705" s="42"/>
      <c r="C705" s="10"/>
      <c r="D705" s="12"/>
      <c r="E705" s="12"/>
      <c r="F705" s="123"/>
      <c r="G705" s="123"/>
      <c r="H705" s="123"/>
      <c r="I705" s="123"/>
      <c r="J705" s="164"/>
      <c r="K705" s="123"/>
      <c r="L705" s="123"/>
      <c r="M705" s="123"/>
      <c r="N705" s="123"/>
    </row>
    <row r="706" spans="1:14" ht="64.5" hidden="1" customHeight="1" x14ac:dyDescent="0.25">
      <c r="A706" s="44"/>
      <c r="B706" s="42"/>
      <c r="C706" s="10"/>
      <c r="D706" s="12"/>
      <c r="E706" s="12"/>
      <c r="F706" s="123"/>
      <c r="G706" s="123"/>
      <c r="H706" s="123"/>
      <c r="I706" s="123"/>
      <c r="J706" s="164"/>
      <c r="K706" s="123"/>
      <c r="L706" s="123"/>
      <c r="M706" s="123"/>
      <c r="N706" s="123"/>
    </row>
    <row r="707" spans="1:14" ht="15.75" hidden="1" x14ac:dyDescent="0.25">
      <c r="A707" s="44"/>
      <c r="B707" s="42"/>
      <c r="C707" s="10"/>
      <c r="D707" s="12"/>
      <c r="E707" s="12"/>
      <c r="F707" s="123"/>
      <c r="G707" s="123"/>
      <c r="H707" s="123"/>
      <c r="I707" s="123"/>
      <c r="J707" s="164"/>
      <c r="K707" s="123"/>
      <c r="L707" s="123"/>
      <c r="M707" s="123"/>
      <c r="N707" s="123"/>
    </row>
    <row r="708" spans="1:14" ht="39" customHeight="1" x14ac:dyDescent="0.25">
      <c r="A708" s="25" t="s">
        <v>870</v>
      </c>
      <c r="B708" s="33" t="s">
        <v>871</v>
      </c>
      <c r="C708" s="6"/>
      <c r="D708" s="6"/>
      <c r="E708" s="82"/>
      <c r="F708" s="140">
        <f t="shared" ref="F708:N708" si="200">F716+F709+F719+F721+F724</f>
        <v>228058</v>
      </c>
      <c r="G708" s="140">
        <f t="shared" si="200"/>
        <v>7368</v>
      </c>
      <c r="H708" s="140">
        <f t="shared" si="200"/>
        <v>235426</v>
      </c>
      <c r="I708" s="140">
        <f t="shared" si="200"/>
        <v>208599</v>
      </c>
      <c r="J708" s="163">
        <f>J716+J709+J719+J721+J724</f>
        <v>35103</v>
      </c>
      <c r="K708" s="140">
        <f t="shared" si="200"/>
        <v>243702</v>
      </c>
      <c r="L708" s="140">
        <f t="shared" si="200"/>
        <v>215088</v>
      </c>
      <c r="M708" s="140">
        <f t="shared" si="200"/>
        <v>-5110</v>
      </c>
      <c r="N708" s="140">
        <f t="shared" si="200"/>
        <v>209978</v>
      </c>
    </row>
    <row r="709" spans="1:14" ht="63" x14ac:dyDescent="0.25">
      <c r="A709" s="23" t="s">
        <v>872</v>
      </c>
      <c r="B709" s="35" t="s">
        <v>873</v>
      </c>
      <c r="C709" s="6"/>
      <c r="D709" s="6"/>
      <c r="E709" s="82"/>
      <c r="F709" s="123">
        <f t="shared" ref="F709:N709" si="201">F710+F711+F712+F713+F714+F715</f>
        <v>24424</v>
      </c>
      <c r="G709" s="123">
        <f t="shared" si="201"/>
        <v>7368</v>
      </c>
      <c r="H709" s="123">
        <f t="shared" si="201"/>
        <v>31792</v>
      </c>
      <c r="I709" s="123">
        <f t="shared" si="201"/>
        <v>10898</v>
      </c>
      <c r="J709" s="164">
        <f t="shared" si="201"/>
        <v>0</v>
      </c>
      <c r="K709" s="123">
        <f t="shared" si="201"/>
        <v>10898</v>
      </c>
      <c r="L709" s="123">
        <f t="shared" si="201"/>
        <v>10898</v>
      </c>
      <c r="M709" s="123">
        <f t="shared" si="201"/>
        <v>0</v>
      </c>
      <c r="N709" s="123">
        <f t="shared" si="201"/>
        <v>10898</v>
      </c>
    </row>
    <row r="710" spans="1:14" ht="39" hidden="1" customHeight="1" x14ac:dyDescent="0.25">
      <c r="A710" s="102" t="s">
        <v>538</v>
      </c>
      <c r="B710" s="35" t="s">
        <v>874</v>
      </c>
      <c r="C710" s="7" t="s">
        <v>150</v>
      </c>
      <c r="D710" s="7" t="s">
        <v>94</v>
      </c>
      <c r="E710" s="82">
        <v>3</v>
      </c>
      <c r="F710" s="123"/>
      <c r="G710" s="123"/>
      <c r="H710" s="123"/>
      <c r="I710" s="123"/>
      <c r="J710" s="164"/>
      <c r="K710" s="123"/>
      <c r="L710" s="123"/>
      <c r="M710" s="123"/>
      <c r="N710" s="123"/>
    </row>
    <row r="711" spans="1:14" ht="36.75" customHeight="1" x14ac:dyDescent="0.25">
      <c r="A711" s="44" t="s">
        <v>174</v>
      </c>
      <c r="B711" s="43" t="s">
        <v>875</v>
      </c>
      <c r="C711" s="11" t="s">
        <v>49</v>
      </c>
      <c r="D711" s="13" t="s">
        <v>94</v>
      </c>
      <c r="E711" s="13" t="s">
        <v>30</v>
      </c>
      <c r="F711" s="123">
        <v>342</v>
      </c>
      <c r="G711" s="123"/>
      <c r="H711" s="123">
        <f>F711+G711</f>
        <v>342</v>
      </c>
      <c r="I711" s="123">
        <v>342</v>
      </c>
      <c r="J711" s="164"/>
      <c r="K711" s="123">
        <f>I711+J711</f>
        <v>342</v>
      </c>
      <c r="L711" s="123">
        <v>342</v>
      </c>
      <c r="M711" s="123"/>
      <c r="N711" s="123">
        <f>L711+M711</f>
        <v>342</v>
      </c>
    </row>
    <row r="712" spans="1:14" ht="39" customHeight="1" x14ac:dyDescent="0.25">
      <c r="A712" s="44" t="s">
        <v>876</v>
      </c>
      <c r="B712" s="43" t="s">
        <v>875</v>
      </c>
      <c r="C712" s="11" t="s">
        <v>16</v>
      </c>
      <c r="D712" s="13" t="s">
        <v>94</v>
      </c>
      <c r="E712" s="13" t="s">
        <v>30</v>
      </c>
      <c r="F712" s="123">
        <v>12087</v>
      </c>
      <c r="G712" s="123">
        <v>1644</v>
      </c>
      <c r="H712" s="123">
        <f>F712+G712</f>
        <v>13731</v>
      </c>
      <c r="I712" s="123">
        <v>9042</v>
      </c>
      <c r="J712" s="164"/>
      <c r="K712" s="123">
        <f>I712+J712</f>
        <v>9042</v>
      </c>
      <c r="L712" s="123">
        <v>9042</v>
      </c>
      <c r="M712" s="123"/>
      <c r="N712" s="123">
        <f>L712+M712</f>
        <v>9042</v>
      </c>
    </row>
    <row r="713" spans="1:14" ht="58.5" customHeight="1" x14ac:dyDescent="0.25">
      <c r="A713" s="44" t="s">
        <v>877</v>
      </c>
      <c r="B713" s="43" t="s">
        <v>878</v>
      </c>
      <c r="C713" s="11" t="s">
        <v>70</v>
      </c>
      <c r="D713" s="13" t="s">
        <v>94</v>
      </c>
      <c r="E713" s="13" t="s">
        <v>30</v>
      </c>
      <c r="F713" s="123">
        <v>5437</v>
      </c>
      <c r="G713" s="123">
        <v>2595</v>
      </c>
      <c r="H713" s="123">
        <f>F713+G713</f>
        <v>8032</v>
      </c>
      <c r="I713" s="123">
        <v>0</v>
      </c>
      <c r="J713" s="164"/>
      <c r="K713" s="123"/>
      <c r="L713" s="123"/>
      <c r="M713" s="123"/>
      <c r="N713" s="123"/>
    </row>
    <row r="714" spans="1:14" ht="63" hidden="1" x14ac:dyDescent="0.25">
      <c r="A714" s="44" t="s">
        <v>879</v>
      </c>
      <c r="B714" s="43" t="s">
        <v>880</v>
      </c>
      <c r="C714" s="11" t="s">
        <v>16</v>
      </c>
      <c r="D714" s="13" t="s">
        <v>94</v>
      </c>
      <c r="E714" s="13" t="s">
        <v>30</v>
      </c>
      <c r="F714" s="123"/>
      <c r="G714" s="123"/>
      <c r="H714" s="123">
        <f>F714+G714</f>
        <v>0</v>
      </c>
      <c r="I714" s="123"/>
      <c r="J714" s="164"/>
      <c r="K714" s="123">
        <f>I714+J714</f>
        <v>0</v>
      </c>
      <c r="L714" s="123"/>
      <c r="M714" s="123"/>
      <c r="N714" s="123">
        <f>L714+M714</f>
        <v>0</v>
      </c>
    </row>
    <row r="715" spans="1:14" ht="71.25" customHeight="1" x14ac:dyDescent="0.25">
      <c r="A715" s="44" t="s">
        <v>879</v>
      </c>
      <c r="B715" s="43" t="s">
        <v>878</v>
      </c>
      <c r="C715" s="11" t="s">
        <v>16</v>
      </c>
      <c r="D715" s="13" t="s">
        <v>94</v>
      </c>
      <c r="E715" s="13" t="s">
        <v>30</v>
      </c>
      <c r="F715" s="123">
        <v>6558</v>
      </c>
      <c r="G715" s="123">
        <v>3129</v>
      </c>
      <c r="H715" s="123">
        <f>F715+G715</f>
        <v>9687</v>
      </c>
      <c r="I715" s="123">
        <v>1514</v>
      </c>
      <c r="J715" s="164"/>
      <c r="K715" s="123">
        <f>I715+J715</f>
        <v>1514</v>
      </c>
      <c r="L715" s="123">
        <v>1514</v>
      </c>
      <c r="M715" s="123"/>
      <c r="N715" s="123">
        <f>L715+M715</f>
        <v>1514</v>
      </c>
    </row>
    <row r="716" spans="1:14" ht="39" customHeight="1" x14ac:dyDescent="0.25">
      <c r="A716" s="23" t="s">
        <v>881</v>
      </c>
      <c r="B716" s="35" t="s">
        <v>882</v>
      </c>
      <c r="C716" s="6"/>
      <c r="D716" s="6"/>
      <c r="E716" s="82"/>
      <c r="F716" s="123">
        <f t="shared" ref="F716:N716" si="202">F717+F718</f>
        <v>175372</v>
      </c>
      <c r="G716" s="123">
        <f t="shared" si="202"/>
        <v>0</v>
      </c>
      <c r="H716" s="123">
        <f t="shared" si="202"/>
        <v>175372</v>
      </c>
      <c r="I716" s="123">
        <f t="shared" si="202"/>
        <v>182136</v>
      </c>
      <c r="J716" s="164">
        <f t="shared" si="202"/>
        <v>-4897</v>
      </c>
      <c r="K716" s="123">
        <f t="shared" si="202"/>
        <v>177239</v>
      </c>
      <c r="L716" s="123">
        <f t="shared" si="202"/>
        <v>188625</v>
      </c>
      <c r="M716" s="123">
        <f t="shared" si="202"/>
        <v>-5110</v>
      </c>
      <c r="N716" s="123">
        <f t="shared" si="202"/>
        <v>183515</v>
      </c>
    </row>
    <row r="717" spans="1:14" ht="47.25" hidden="1" x14ac:dyDescent="0.25">
      <c r="A717" s="23" t="s">
        <v>206</v>
      </c>
      <c r="B717" s="35" t="s">
        <v>883</v>
      </c>
      <c r="C717" s="7" t="s">
        <v>16</v>
      </c>
      <c r="D717" s="7" t="s">
        <v>13</v>
      </c>
      <c r="E717" s="83" t="s">
        <v>71</v>
      </c>
      <c r="F717" s="123"/>
      <c r="G717" s="123"/>
      <c r="H717" s="123"/>
      <c r="I717" s="123"/>
      <c r="J717" s="164"/>
      <c r="K717" s="123"/>
      <c r="L717" s="123"/>
      <c r="M717" s="123"/>
      <c r="N717" s="123"/>
    </row>
    <row r="718" spans="1:14" ht="51" customHeight="1" x14ac:dyDescent="0.25">
      <c r="A718" s="75" t="s">
        <v>384</v>
      </c>
      <c r="B718" s="57" t="s">
        <v>883</v>
      </c>
      <c r="C718" s="13" t="s">
        <v>16</v>
      </c>
      <c r="D718" s="13" t="s">
        <v>94</v>
      </c>
      <c r="E718" s="13" t="s">
        <v>30</v>
      </c>
      <c r="F718" s="123">
        <v>175372</v>
      </c>
      <c r="G718" s="123"/>
      <c r="H718" s="123">
        <f>F718+G718</f>
        <v>175372</v>
      </c>
      <c r="I718" s="123">
        <v>182136</v>
      </c>
      <c r="J718" s="164">
        <v>-4897</v>
      </c>
      <c r="K718" s="123">
        <f>I718+J718</f>
        <v>177239</v>
      </c>
      <c r="L718" s="123">
        <v>188625</v>
      </c>
      <c r="M718" s="123">
        <v>-5110</v>
      </c>
      <c r="N718" s="123">
        <f>L718+M718</f>
        <v>183515</v>
      </c>
    </row>
    <row r="719" spans="1:14" ht="24" customHeight="1" x14ac:dyDescent="0.25">
      <c r="A719" s="23" t="s">
        <v>1895</v>
      </c>
      <c r="B719" s="57" t="s">
        <v>884</v>
      </c>
      <c r="C719" s="12"/>
      <c r="D719" s="12"/>
      <c r="E719" s="12"/>
      <c r="F719" s="123">
        <f t="shared" ref="F719:M719" si="203">F720</f>
        <v>0</v>
      </c>
      <c r="G719" s="123">
        <f t="shared" si="203"/>
        <v>0</v>
      </c>
      <c r="H719" s="123"/>
      <c r="I719" s="123">
        <f t="shared" si="203"/>
        <v>0</v>
      </c>
      <c r="J719" s="164">
        <f t="shared" si="203"/>
        <v>40000</v>
      </c>
      <c r="K719" s="123">
        <f t="shared" si="203"/>
        <v>40000</v>
      </c>
      <c r="L719" s="123">
        <f t="shared" si="203"/>
        <v>0</v>
      </c>
      <c r="M719" s="123">
        <f t="shared" si="203"/>
        <v>0</v>
      </c>
      <c r="N719" s="123"/>
    </row>
    <row r="720" spans="1:14" ht="56.25" customHeight="1" x14ac:dyDescent="0.25">
      <c r="A720" s="75" t="s">
        <v>1872</v>
      </c>
      <c r="B720" s="57" t="s">
        <v>1894</v>
      </c>
      <c r="C720" s="13" t="s">
        <v>70</v>
      </c>
      <c r="D720" s="13" t="s">
        <v>94</v>
      </c>
      <c r="E720" s="13" t="s">
        <v>81</v>
      </c>
      <c r="F720" s="123"/>
      <c r="G720" s="123"/>
      <c r="H720" s="123"/>
      <c r="I720" s="123"/>
      <c r="J720" s="164">
        <v>40000</v>
      </c>
      <c r="K720" s="123">
        <f>I720+J720</f>
        <v>40000</v>
      </c>
      <c r="L720" s="123"/>
      <c r="M720" s="123"/>
      <c r="N720" s="123"/>
    </row>
    <row r="721" spans="1:14" ht="57" customHeight="1" x14ac:dyDescent="0.25">
      <c r="A721" s="75" t="s">
        <v>885</v>
      </c>
      <c r="B721" s="57" t="s">
        <v>886</v>
      </c>
      <c r="C721" s="12"/>
      <c r="D721" s="12"/>
      <c r="E721" s="12"/>
      <c r="F721" s="123">
        <f t="shared" ref="F721:N721" si="204">F723+F722</f>
        <v>10262</v>
      </c>
      <c r="G721" s="123">
        <f t="shared" si="204"/>
        <v>0</v>
      </c>
      <c r="H721" s="123">
        <f t="shared" si="204"/>
        <v>10262</v>
      </c>
      <c r="I721" s="123">
        <f t="shared" si="204"/>
        <v>300</v>
      </c>
      <c r="J721" s="164">
        <f t="shared" si="204"/>
        <v>0</v>
      </c>
      <c r="K721" s="123">
        <f t="shared" si="204"/>
        <v>300</v>
      </c>
      <c r="L721" s="123">
        <f t="shared" si="204"/>
        <v>300</v>
      </c>
      <c r="M721" s="123">
        <f t="shared" si="204"/>
        <v>0</v>
      </c>
      <c r="N721" s="123">
        <f t="shared" si="204"/>
        <v>300</v>
      </c>
    </row>
    <row r="722" spans="1:14" ht="51.75" customHeight="1" x14ac:dyDescent="0.25">
      <c r="A722" s="75" t="s">
        <v>1978</v>
      </c>
      <c r="B722" s="57" t="s">
        <v>888</v>
      </c>
      <c r="C722" s="12" t="s">
        <v>70</v>
      </c>
      <c r="D722" s="13" t="s">
        <v>94</v>
      </c>
      <c r="E722" s="13" t="s">
        <v>30</v>
      </c>
      <c r="F722" s="123">
        <v>10262</v>
      </c>
      <c r="G722" s="123"/>
      <c r="H722" s="123">
        <f>F722+G722</f>
        <v>10262</v>
      </c>
      <c r="I722" s="123">
        <v>0</v>
      </c>
      <c r="J722" s="164"/>
      <c r="K722" s="123"/>
      <c r="L722" s="123"/>
      <c r="M722" s="123"/>
      <c r="N722" s="123"/>
    </row>
    <row r="723" spans="1:14" ht="71.25" customHeight="1" x14ac:dyDescent="0.25">
      <c r="A723" s="75" t="s">
        <v>887</v>
      </c>
      <c r="B723" s="57" t="s">
        <v>888</v>
      </c>
      <c r="C723" s="12" t="s">
        <v>16</v>
      </c>
      <c r="D723" s="13" t="s">
        <v>94</v>
      </c>
      <c r="E723" s="13" t="s">
        <v>30</v>
      </c>
      <c r="F723" s="123">
        <v>0</v>
      </c>
      <c r="G723" s="123">
        <v>0</v>
      </c>
      <c r="H723" s="123"/>
      <c r="I723" s="123">
        <v>300</v>
      </c>
      <c r="J723" s="164">
        <v>0</v>
      </c>
      <c r="K723" s="123">
        <f>I723+J723</f>
        <v>300</v>
      </c>
      <c r="L723" s="123">
        <v>300</v>
      </c>
      <c r="M723" s="123">
        <v>0</v>
      </c>
      <c r="N723" s="123">
        <f>L723+M723</f>
        <v>300</v>
      </c>
    </row>
    <row r="724" spans="1:14" ht="54" customHeight="1" x14ac:dyDescent="0.25">
      <c r="A724" s="75" t="s">
        <v>889</v>
      </c>
      <c r="B724" s="57" t="s">
        <v>890</v>
      </c>
      <c r="C724" s="12"/>
      <c r="D724" s="12"/>
      <c r="E724" s="12"/>
      <c r="F724" s="123">
        <f t="shared" ref="F724:N724" si="205">F725+F726</f>
        <v>18000</v>
      </c>
      <c r="G724" s="123">
        <f t="shared" si="205"/>
        <v>0</v>
      </c>
      <c r="H724" s="123">
        <f t="shared" si="205"/>
        <v>18000</v>
      </c>
      <c r="I724" s="123">
        <f t="shared" si="205"/>
        <v>15265</v>
      </c>
      <c r="J724" s="164">
        <f t="shared" si="205"/>
        <v>0</v>
      </c>
      <c r="K724" s="123">
        <f t="shared" si="205"/>
        <v>15265</v>
      </c>
      <c r="L724" s="123">
        <f t="shared" si="205"/>
        <v>15265</v>
      </c>
      <c r="M724" s="123">
        <f t="shared" si="205"/>
        <v>0</v>
      </c>
      <c r="N724" s="123">
        <f t="shared" si="205"/>
        <v>15265</v>
      </c>
    </row>
    <row r="725" spans="1:14" ht="40.5" customHeight="1" x14ac:dyDescent="0.25">
      <c r="A725" s="75" t="s">
        <v>660</v>
      </c>
      <c r="B725" s="57" t="s">
        <v>891</v>
      </c>
      <c r="C725" s="12">
        <v>600</v>
      </c>
      <c r="D725" s="12">
        <v>11</v>
      </c>
      <c r="E725" s="13" t="s">
        <v>71</v>
      </c>
      <c r="F725" s="123">
        <v>2500</v>
      </c>
      <c r="G725" s="123"/>
      <c r="H725" s="123">
        <f>F725+G725</f>
        <v>2500</v>
      </c>
      <c r="I725" s="123">
        <v>1900</v>
      </c>
      <c r="J725" s="164"/>
      <c r="K725" s="123">
        <f>I725+J725</f>
        <v>1900</v>
      </c>
      <c r="L725" s="123">
        <v>1900</v>
      </c>
      <c r="M725" s="123"/>
      <c r="N725" s="123">
        <f>L725+M725</f>
        <v>1900</v>
      </c>
    </row>
    <row r="726" spans="1:14" ht="38.25" customHeight="1" x14ac:dyDescent="0.25">
      <c r="A726" s="75" t="s">
        <v>660</v>
      </c>
      <c r="B726" s="57" t="s">
        <v>891</v>
      </c>
      <c r="C726" s="12">
        <v>600</v>
      </c>
      <c r="D726" s="12">
        <v>11</v>
      </c>
      <c r="E726" s="13" t="s">
        <v>30</v>
      </c>
      <c r="F726" s="123">
        <v>15500</v>
      </c>
      <c r="G726" s="123"/>
      <c r="H726" s="123">
        <f>F726+G726</f>
        <v>15500</v>
      </c>
      <c r="I726" s="123">
        <v>13365</v>
      </c>
      <c r="J726" s="164"/>
      <c r="K726" s="123">
        <f>I726+J726</f>
        <v>13365</v>
      </c>
      <c r="L726" s="123">
        <v>13365</v>
      </c>
      <c r="M726" s="123"/>
      <c r="N726" s="123">
        <f>L726+M726</f>
        <v>13365</v>
      </c>
    </row>
    <row r="727" spans="1:14" ht="28.5" customHeight="1" x14ac:dyDescent="0.25">
      <c r="A727" s="29" t="s">
        <v>451</v>
      </c>
      <c r="B727" s="31" t="s">
        <v>892</v>
      </c>
      <c r="C727" s="16"/>
      <c r="D727" s="16"/>
      <c r="E727" s="16"/>
      <c r="F727" s="143">
        <f t="shared" ref="F727:N727" si="206">F728</f>
        <v>11929</v>
      </c>
      <c r="G727" s="143">
        <f t="shared" si="206"/>
        <v>43</v>
      </c>
      <c r="H727" s="143">
        <f t="shared" si="206"/>
        <v>11972</v>
      </c>
      <c r="I727" s="143">
        <f t="shared" si="206"/>
        <v>12266</v>
      </c>
      <c r="J727" s="167">
        <f t="shared" si="206"/>
        <v>-277</v>
      </c>
      <c r="K727" s="143">
        <f t="shared" si="206"/>
        <v>11989</v>
      </c>
      <c r="L727" s="143">
        <f t="shared" si="206"/>
        <v>12337</v>
      </c>
      <c r="M727" s="143">
        <f t="shared" si="206"/>
        <v>-279</v>
      </c>
      <c r="N727" s="143">
        <f t="shared" si="206"/>
        <v>12058</v>
      </c>
    </row>
    <row r="728" spans="1:14" ht="36" customHeight="1" x14ac:dyDescent="0.25">
      <c r="A728" s="27" t="s">
        <v>237</v>
      </c>
      <c r="B728" s="48" t="s">
        <v>893</v>
      </c>
      <c r="C728" s="14"/>
      <c r="D728" s="14"/>
      <c r="E728" s="14"/>
      <c r="F728" s="123">
        <f t="shared" ref="F728:N728" si="207">F730+F731+F732+F729</f>
        <v>11929</v>
      </c>
      <c r="G728" s="123">
        <f t="shared" si="207"/>
        <v>43</v>
      </c>
      <c r="H728" s="123">
        <f t="shared" si="207"/>
        <v>11972</v>
      </c>
      <c r="I728" s="123">
        <f t="shared" si="207"/>
        <v>12266</v>
      </c>
      <c r="J728" s="164">
        <f t="shared" si="207"/>
        <v>-277</v>
      </c>
      <c r="K728" s="123">
        <f t="shared" si="207"/>
        <v>11989</v>
      </c>
      <c r="L728" s="123">
        <f t="shared" si="207"/>
        <v>12337</v>
      </c>
      <c r="M728" s="123">
        <f t="shared" si="207"/>
        <v>-279</v>
      </c>
      <c r="N728" s="123">
        <f t="shared" si="207"/>
        <v>12058</v>
      </c>
    </row>
    <row r="729" spans="1:14" ht="61.5" hidden="1" customHeight="1" x14ac:dyDescent="0.25">
      <c r="A729" s="23" t="s">
        <v>181</v>
      </c>
      <c r="B729" s="48" t="s">
        <v>894</v>
      </c>
      <c r="C729" s="15" t="s">
        <v>16</v>
      </c>
      <c r="D729" s="15" t="s">
        <v>94</v>
      </c>
      <c r="E729" s="15" t="s">
        <v>81</v>
      </c>
      <c r="F729" s="123"/>
      <c r="G729" s="123"/>
      <c r="H729" s="123"/>
      <c r="I729" s="123"/>
      <c r="J729" s="164"/>
      <c r="K729" s="123"/>
      <c r="L729" s="123"/>
      <c r="M729" s="123"/>
      <c r="N729" s="123"/>
    </row>
    <row r="730" spans="1:14" ht="85.5" customHeight="1" x14ac:dyDescent="0.25">
      <c r="A730" s="27" t="s">
        <v>241</v>
      </c>
      <c r="B730" s="48" t="s">
        <v>895</v>
      </c>
      <c r="C730" s="15" t="s">
        <v>36</v>
      </c>
      <c r="D730" s="15" t="s">
        <v>94</v>
      </c>
      <c r="E730" s="15" t="s">
        <v>81</v>
      </c>
      <c r="F730" s="123">
        <v>10557</v>
      </c>
      <c r="G730" s="123">
        <v>43</v>
      </c>
      <c r="H730" s="123">
        <f>F730+G730</f>
        <v>10600</v>
      </c>
      <c r="I730" s="123">
        <v>10894</v>
      </c>
      <c r="J730" s="164">
        <v>-277</v>
      </c>
      <c r="K730" s="123">
        <f>I730+J730</f>
        <v>10617</v>
      </c>
      <c r="L730" s="123">
        <v>10965</v>
      </c>
      <c r="M730" s="123">
        <v>-279</v>
      </c>
      <c r="N730" s="123">
        <f>L730+M730</f>
        <v>10686</v>
      </c>
    </row>
    <row r="731" spans="1:14" ht="51.75" customHeight="1" x14ac:dyDescent="0.25">
      <c r="A731" s="27" t="s">
        <v>243</v>
      </c>
      <c r="B731" s="48" t="s">
        <v>895</v>
      </c>
      <c r="C731" s="15" t="s">
        <v>49</v>
      </c>
      <c r="D731" s="15" t="s">
        <v>94</v>
      </c>
      <c r="E731" s="15" t="s">
        <v>81</v>
      </c>
      <c r="F731" s="123">
        <v>1342</v>
      </c>
      <c r="G731" s="123"/>
      <c r="H731" s="123">
        <f>F731+G731</f>
        <v>1342</v>
      </c>
      <c r="I731" s="123">
        <v>1342</v>
      </c>
      <c r="J731" s="164"/>
      <c r="K731" s="123">
        <f>I731+J731</f>
        <v>1342</v>
      </c>
      <c r="L731" s="123">
        <v>1342</v>
      </c>
      <c r="M731" s="123"/>
      <c r="N731" s="123">
        <f>L731+M731</f>
        <v>1342</v>
      </c>
    </row>
    <row r="732" spans="1:14" ht="40.5" customHeight="1" x14ac:dyDescent="0.25">
      <c r="A732" s="27" t="s">
        <v>244</v>
      </c>
      <c r="B732" s="48" t="s">
        <v>895</v>
      </c>
      <c r="C732" s="15" t="s">
        <v>40</v>
      </c>
      <c r="D732" s="15" t="s">
        <v>94</v>
      </c>
      <c r="E732" s="15" t="s">
        <v>81</v>
      </c>
      <c r="F732" s="123">
        <v>30</v>
      </c>
      <c r="G732" s="123"/>
      <c r="H732" s="123">
        <f>F732+G732</f>
        <v>30</v>
      </c>
      <c r="I732" s="123">
        <v>30</v>
      </c>
      <c r="J732" s="164"/>
      <c r="K732" s="123">
        <f>I732+J732</f>
        <v>30</v>
      </c>
      <c r="L732" s="123">
        <v>30</v>
      </c>
      <c r="M732" s="123"/>
      <c r="N732" s="123">
        <f>L732+M732</f>
        <v>30</v>
      </c>
    </row>
    <row r="733" spans="1:14" ht="51.75" customHeight="1" x14ac:dyDescent="0.25">
      <c r="A733" s="25" t="s">
        <v>896</v>
      </c>
      <c r="B733" s="40">
        <v>7</v>
      </c>
      <c r="C733" s="5"/>
      <c r="D733" s="5"/>
      <c r="E733" s="2"/>
      <c r="F733" s="140">
        <f t="shared" ref="F733:N733" si="208">F741+F734+F745+F757</f>
        <v>260713</v>
      </c>
      <c r="G733" s="140">
        <f t="shared" si="208"/>
        <v>0</v>
      </c>
      <c r="H733" s="140">
        <f t="shared" si="208"/>
        <v>260713</v>
      </c>
      <c r="I733" s="140">
        <f t="shared" si="208"/>
        <v>256767</v>
      </c>
      <c r="J733" s="163">
        <f t="shared" si="208"/>
        <v>-3756</v>
      </c>
      <c r="K733" s="140">
        <f t="shared" si="208"/>
        <v>253011</v>
      </c>
      <c r="L733" s="140">
        <f t="shared" si="208"/>
        <v>261812</v>
      </c>
      <c r="M733" s="140">
        <f t="shared" si="208"/>
        <v>-3907</v>
      </c>
      <c r="N733" s="140">
        <f t="shared" si="208"/>
        <v>257905</v>
      </c>
    </row>
    <row r="734" spans="1:14" ht="54" customHeight="1" x14ac:dyDescent="0.25">
      <c r="A734" s="120" t="s">
        <v>897</v>
      </c>
      <c r="B734" s="158" t="s">
        <v>898</v>
      </c>
      <c r="C734" s="108"/>
      <c r="D734" s="108"/>
      <c r="E734" s="108"/>
      <c r="F734" s="142">
        <f t="shared" ref="F734:N734" si="209">F735+F737+F739</f>
        <v>183182</v>
      </c>
      <c r="G734" s="142">
        <f t="shared" si="209"/>
        <v>0</v>
      </c>
      <c r="H734" s="142">
        <f t="shared" si="209"/>
        <v>183182</v>
      </c>
      <c r="I734" s="142">
        <f t="shared" si="209"/>
        <v>184149</v>
      </c>
      <c r="J734" s="166">
        <f t="shared" si="209"/>
        <v>-3756</v>
      </c>
      <c r="K734" s="142">
        <f t="shared" si="209"/>
        <v>180393</v>
      </c>
      <c r="L734" s="142">
        <f t="shared" si="209"/>
        <v>189194</v>
      </c>
      <c r="M734" s="142">
        <f t="shared" si="209"/>
        <v>-3907</v>
      </c>
      <c r="N734" s="142">
        <f t="shared" si="209"/>
        <v>185287</v>
      </c>
    </row>
    <row r="735" spans="1:14" ht="38.25" customHeight="1" x14ac:dyDescent="0.25">
      <c r="A735" s="119" t="s">
        <v>899</v>
      </c>
      <c r="B735" s="109" t="s">
        <v>900</v>
      </c>
      <c r="C735" s="110"/>
      <c r="D735" s="110"/>
      <c r="E735" s="110"/>
      <c r="F735" s="123">
        <f t="shared" ref="F735:N735" si="210">F736</f>
        <v>106316</v>
      </c>
      <c r="G735" s="123">
        <f t="shared" si="210"/>
        <v>0</v>
      </c>
      <c r="H735" s="123">
        <f t="shared" si="210"/>
        <v>106316</v>
      </c>
      <c r="I735" s="123">
        <f t="shared" si="210"/>
        <v>105658</v>
      </c>
      <c r="J735" s="164">
        <f t="shared" si="210"/>
        <v>-1706</v>
      </c>
      <c r="K735" s="123">
        <f t="shared" si="210"/>
        <v>103952</v>
      </c>
      <c r="L735" s="123">
        <f t="shared" si="210"/>
        <v>107947</v>
      </c>
      <c r="M735" s="123">
        <f t="shared" si="210"/>
        <v>-1774</v>
      </c>
      <c r="N735" s="123">
        <f t="shared" si="210"/>
        <v>106173</v>
      </c>
    </row>
    <row r="736" spans="1:14" ht="56.25" customHeight="1" x14ac:dyDescent="0.25">
      <c r="A736" s="119" t="s">
        <v>384</v>
      </c>
      <c r="B736" s="109" t="s">
        <v>901</v>
      </c>
      <c r="C736" s="111" t="s">
        <v>16</v>
      </c>
      <c r="D736" s="111" t="s">
        <v>902</v>
      </c>
      <c r="E736" s="111" t="s">
        <v>21</v>
      </c>
      <c r="F736" s="123">
        <v>106316</v>
      </c>
      <c r="G736" s="123"/>
      <c r="H736" s="123">
        <f>F736+G736</f>
        <v>106316</v>
      </c>
      <c r="I736" s="123">
        <v>105658</v>
      </c>
      <c r="J736" s="164">
        <v>-1706</v>
      </c>
      <c r="K736" s="123">
        <f>I736+J736</f>
        <v>103952</v>
      </c>
      <c r="L736" s="123">
        <v>107947</v>
      </c>
      <c r="M736" s="123">
        <v>-1774</v>
      </c>
      <c r="N736" s="123">
        <f>L736+M736</f>
        <v>106173</v>
      </c>
    </row>
    <row r="737" spans="1:14" ht="18.75" customHeight="1" x14ac:dyDescent="0.25">
      <c r="A737" s="119" t="s">
        <v>903</v>
      </c>
      <c r="B737" s="109" t="s">
        <v>904</v>
      </c>
      <c r="C737" s="110"/>
      <c r="D737" s="110"/>
      <c r="E737" s="110"/>
      <c r="F737" s="123">
        <f t="shared" ref="F737:N737" si="211">F738</f>
        <v>76762</v>
      </c>
      <c r="G737" s="123">
        <f t="shared" si="211"/>
        <v>0</v>
      </c>
      <c r="H737" s="123">
        <f t="shared" si="211"/>
        <v>76762</v>
      </c>
      <c r="I737" s="123">
        <f t="shared" si="211"/>
        <v>78387</v>
      </c>
      <c r="J737" s="164">
        <f t="shared" si="211"/>
        <v>-2050</v>
      </c>
      <c r="K737" s="123">
        <f t="shared" si="211"/>
        <v>76337</v>
      </c>
      <c r="L737" s="123">
        <f t="shared" si="211"/>
        <v>81143</v>
      </c>
      <c r="M737" s="123">
        <f t="shared" si="211"/>
        <v>-2133</v>
      </c>
      <c r="N737" s="123">
        <f t="shared" si="211"/>
        <v>79010</v>
      </c>
    </row>
    <row r="738" spans="1:14" ht="47.25" x14ac:dyDescent="0.25">
      <c r="A738" s="192" t="s">
        <v>660</v>
      </c>
      <c r="B738" s="112" t="s">
        <v>905</v>
      </c>
      <c r="C738" s="114" t="s">
        <v>16</v>
      </c>
      <c r="D738" s="114" t="s">
        <v>902</v>
      </c>
      <c r="E738" s="114" t="s">
        <v>71</v>
      </c>
      <c r="F738" s="123">
        <v>76762</v>
      </c>
      <c r="G738" s="123"/>
      <c r="H738" s="123">
        <f>F738+G738</f>
        <v>76762</v>
      </c>
      <c r="I738" s="123">
        <v>78387</v>
      </c>
      <c r="J738" s="164">
        <v>-2050</v>
      </c>
      <c r="K738" s="123">
        <f>I738+J738</f>
        <v>76337</v>
      </c>
      <c r="L738" s="123">
        <v>81143</v>
      </c>
      <c r="M738" s="123">
        <v>-2133</v>
      </c>
      <c r="N738" s="123">
        <f>L738+M738</f>
        <v>79010</v>
      </c>
    </row>
    <row r="739" spans="1:14" ht="31.5" x14ac:dyDescent="0.25">
      <c r="A739" s="193" t="s">
        <v>1947</v>
      </c>
      <c r="B739" s="112" t="s">
        <v>1797</v>
      </c>
      <c r="C739" s="113"/>
      <c r="D739" s="113"/>
      <c r="E739" s="113"/>
      <c r="F739" s="123">
        <f t="shared" ref="F739:N739" si="212">F740</f>
        <v>104</v>
      </c>
      <c r="G739" s="123">
        <f t="shared" si="212"/>
        <v>0</v>
      </c>
      <c r="H739" s="123">
        <f t="shared" si="212"/>
        <v>104</v>
      </c>
      <c r="I739" s="123">
        <f t="shared" si="212"/>
        <v>104</v>
      </c>
      <c r="J739" s="164">
        <f t="shared" si="212"/>
        <v>0</v>
      </c>
      <c r="K739" s="123">
        <f t="shared" si="212"/>
        <v>104</v>
      </c>
      <c r="L739" s="123">
        <f t="shared" si="212"/>
        <v>104</v>
      </c>
      <c r="M739" s="123">
        <f t="shared" si="212"/>
        <v>0</v>
      </c>
      <c r="N739" s="123">
        <f t="shared" si="212"/>
        <v>104</v>
      </c>
    </row>
    <row r="740" spans="1:14" ht="38.25" customHeight="1" x14ac:dyDescent="0.25">
      <c r="A740" s="193" t="s">
        <v>87</v>
      </c>
      <c r="B740" s="112" t="s">
        <v>1798</v>
      </c>
      <c r="C740" s="114" t="s">
        <v>49</v>
      </c>
      <c r="D740" s="114" t="s">
        <v>902</v>
      </c>
      <c r="E740" s="114" t="s">
        <v>71</v>
      </c>
      <c r="F740" s="123">
        <v>104</v>
      </c>
      <c r="G740" s="123"/>
      <c r="H740" s="123">
        <f>F740+G740</f>
        <v>104</v>
      </c>
      <c r="I740" s="123">
        <v>104</v>
      </c>
      <c r="J740" s="164"/>
      <c r="K740" s="123">
        <f>I740+J740</f>
        <v>104</v>
      </c>
      <c r="L740" s="123">
        <v>104</v>
      </c>
      <c r="M740" s="123"/>
      <c r="N740" s="123">
        <f>L740+M740</f>
        <v>104</v>
      </c>
    </row>
    <row r="741" spans="1:14" ht="21" customHeight="1" x14ac:dyDescent="0.25">
      <c r="A741" s="194" t="s">
        <v>906</v>
      </c>
      <c r="B741" s="115" t="s">
        <v>907</v>
      </c>
      <c r="C741" s="116"/>
      <c r="D741" s="116"/>
      <c r="E741" s="117"/>
      <c r="F741" s="140">
        <f t="shared" ref="F741:N741" si="213">F742</f>
        <v>25154</v>
      </c>
      <c r="G741" s="140">
        <f t="shared" si="213"/>
        <v>0</v>
      </c>
      <c r="H741" s="140">
        <f t="shared" si="213"/>
        <v>25154</v>
      </c>
      <c r="I741" s="140">
        <f t="shared" si="213"/>
        <v>25154</v>
      </c>
      <c r="J741" s="163">
        <f t="shared" si="213"/>
        <v>0</v>
      </c>
      <c r="K741" s="140">
        <f t="shared" si="213"/>
        <v>25154</v>
      </c>
      <c r="L741" s="140">
        <f t="shared" si="213"/>
        <v>25154</v>
      </c>
      <c r="M741" s="140">
        <f t="shared" si="213"/>
        <v>0</v>
      </c>
      <c r="N741" s="140">
        <f t="shared" si="213"/>
        <v>25154</v>
      </c>
    </row>
    <row r="742" spans="1:14" ht="22.5" customHeight="1" x14ac:dyDescent="0.25">
      <c r="A742" s="195" t="s">
        <v>461</v>
      </c>
      <c r="B742" s="118" t="s">
        <v>908</v>
      </c>
      <c r="C742" s="113"/>
      <c r="D742" s="113"/>
      <c r="E742" s="113"/>
      <c r="F742" s="123">
        <f t="shared" ref="F742:N742" si="214">F743+F744</f>
        <v>25154</v>
      </c>
      <c r="G742" s="123">
        <f t="shared" si="214"/>
        <v>0</v>
      </c>
      <c r="H742" s="123">
        <f t="shared" si="214"/>
        <v>25154</v>
      </c>
      <c r="I742" s="123">
        <f t="shared" si="214"/>
        <v>25154</v>
      </c>
      <c r="J742" s="164">
        <f t="shared" si="214"/>
        <v>0</v>
      </c>
      <c r="K742" s="123">
        <f t="shared" si="214"/>
        <v>25154</v>
      </c>
      <c r="L742" s="123">
        <f t="shared" si="214"/>
        <v>25154</v>
      </c>
      <c r="M742" s="123">
        <f t="shared" si="214"/>
        <v>0</v>
      </c>
      <c r="N742" s="123">
        <f t="shared" si="214"/>
        <v>25154</v>
      </c>
    </row>
    <row r="743" spans="1:14" ht="41.25" customHeight="1" x14ac:dyDescent="0.25">
      <c r="A743" s="195" t="s">
        <v>87</v>
      </c>
      <c r="B743" s="118" t="s">
        <v>909</v>
      </c>
      <c r="C743" s="114" t="s">
        <v>49</v>
      </c>
      <c r="D743" s="114" t="s">
        <v>902</v>
      </c>
      <c r="E743" s="114" t="s">
        <v>93</v>
      </c>
      <c r="F743" s="123">
        <v>16438</v>
      </c>
      <c r="G743" s="123"/>
      <c r="H743" s="123">
        <f>F743+G743</f>
        <v>16438</v>
      </c>
      <c r="I743" s="123">
        <v>16438</v>
      </c>
      <c r="J743" s="164"/>
      <c r="K743" s="123">
        <f>I743+J743</f>
        <v>16438</v>
      </c>
      <c r="L743" s="123">
        <v>16438</v>
      </c>
      <c r="M743" s="123"/>
      <c r="N743" s="123">
        <f>L743+M743</f>
        <v>16438</v>
      </c>
    </row>
    <row r="744" spans="1:14" ht="32.25" customHeight="1" x14ac:dyDescent="0.25">
      <c r="A744" s="192" t="s">
        <v>177</v>
      </c>
      <c r="B744" s="118" t="s">
        <v>909</v>
      </c>
      <c r="C744" s="114" t="s">
        <v>16</v>
      </c>
      <c r="D744" s="114" t="s">
        <v>902</v>
      </c>
      <c r="E744" s="114" t="s">
        <v>93</v>
      </c>
      <c r="F744" s="123">
        <v>8716</v>
      </c>
      <c r="G744" s="123"/>
      <c r="H744" s="123">
        <f>F744+G744</f>
        <v>8716</v>
      </c>
      <c r="I744" s="123">
        <v>8716</v>
      </c>
      <c r="J744" s="164"/>
      <c r="K744" s="123">
        <f>I744+J744</f>
        <v>8716</v>
      </c>
      <c r="L744" s="123">
        <v>8716</v>
      </c>
      <c r="M744" s="123"/>
      <c r="N744" s="123">
        <f>L744+M744</f>
        <v>8716</v>
      </c>
    </row>
    <row r="745" spans="1:14" ht="40.5" customHeight="1" x14ac:dyDescent="0.25">
      <c r="A745" s="182" t="s">
        <v>910</v>
      </c>
      <c r="B745" s="84" t="s">
        <v>911</v>
      </c>
      <c r="C745" s="16"/>
      <c r="D745" s="16"/>
      <c r="E745" s="16"/>
      <c r="F745" s="143">
        <f t="shared" ref="F745:N745" si="215">F746</f>
        <v>2720</v>
      </c>
      <c r="G745" s="143">
        <f t="shared" si="215"/>
        <v>0</v>
      </c>
      <c r="H745" s="143">
        <f t="shared" si="215"/>
        <v>2720</v>
      </c>
      <c r="I745" s="143">
        <f t="shared" si="215"/>
        <v>2807</v>
      </c>
      <c r="J745" s="167">
        <f t="shared" si="215"/>
        <v>0</v>
      </c>
      <c r="K745" s="143">
        <f t="shared" si="215"/>
        <v>2807</v>
      </c>
      <c r="L745" s="143">
        <f t="shared" si="215"/>
        <v>2807</v>
      </c>
      <c r="M745" s="143">
        <f t="shared" si="215"/>
        <v>0</v>
      </c>
      <c r="N745" s="143">
        <f t="shared" si="215"/>
        <v>2807</v>
      </c>
    </row>
    <row r="746" spans="1:14" ht="31.5" x14ac:dyDescent="0.25">
      <c r="A746" s="23" t="s">
        <v>912</v>
      </c>
      <c r="B746" s="55" t="s">
        <v>913</v>
      </c>
      <c r="C746" s="3"/>
      <c r="D746" s="12"/>
      <c r="E746" s="12"/>
      <c r="F746" s="151">
        <f t="shared" ref="F746:N746" si="216">F752+F753+F754+F756+F747+F748+F749+F750+F751+F755</f>
        <v>2720</v>
      </c>
      <c r="G746" s="151">
        <f t="shared" si="216"/>
        <v>0</v>
      </c>
      <c r="H746" s="151">
        <f t="shared" si="216"/>
        <v>2720</v>
      </c>
      <c r="I746" s="151">
        <f t="shared" si="216"/>
        <v>2807</v>
      </c>
      <c r="J746" s="177">
        <f t="shared" si="216"/>
        <v>0</v>
      </c>
      <c r="K746" s="151">
        <f t="shared" si="216"/>
        <v>2807</v>
      </c>
      <c r="L746" s="151">
        <f t="shared" si="216"/>
        <v>2807</v>
      </c>
      <c r="M746" s="151">
        <f t="shared" si="216"/>
        <v>0</v>
      </c>
      <c r="N746" s="151">
        <f t="shared" si="216"/>
        <v>2807</v>
      </c>
    </row>
    <row r="747" spans="1:14" ht="36" customHeight="1" x14ac:dyDescent="0.25">
      <c r="A747" s="23" t="s">
        <v>87</v>
      </c>
      <c r="B747" s="55" t="s">
        <v>914</v>
      </c>
      <c r="C747" s="3">
        <v>200</v>
      </c>
      <c r="D747" s="13" t="s">
        <v>13</v>
      </c>
      <c r="E747" s="13" t="s">
        <v>71</v>
      </c>
      <c r="F747" s="123">
        <v>220</v>
      </c>
      <c r="G747" s="123"/>
      <c r="H747" s="123">
        <f t="shared" ref="H747:H756" si="217">F747+G747</f>
        <v>220</v>
      </c>
      <c r="I747" s="123">
        <v>220</v>
      </c>
      <c r="J747" s="164"/>
      <c r="K747" s="123">
        <f t="shared" ref="K747:K756" si="218">I747+J747</f>
        <v>220</v>
      </c>
      <c r="L747" s="123">
        <v>220</v>
      </c>
      <c r="M747" s="123"/>
      <c r="N747" s="123">
        <f t="shared" ref="N747:N756" si="219">L747+M747</f>
        <v>220</v>
      </c>
    </row>
    <row r="748" spans="1:14" ht="63" hidden="1" x14ac:dyDescent="0.25">
      <c r="A748" s="23" t="s">
        <v>915</v>
      </c>
      <c r="B748" s="55" t="s">
        <v>914</v>
      </c>
      <c r="C748" s="3">
        <v>600</v>
      </c>
      <c r="D748" s="13" t="s">
        <v>13</v>
      </c>
      <c r="E748" s="13" t="s">
        <v>71</v>
      </c>
      <c r="F748" s="123"/>
      <c r="G748" s="123"/>
      <c r="H748" s="123">
        <f t="shared" si="217"/>
        <v>0</v>
      </c>
      <c r="I748" s="123"/>
      <c r="J748" s="164"/>
      <c r="K748" s="123">
        <f t="shared" si="218"/>
        <v>0</v>
      </c>
      <c r="L748" s="123"/>
      <c r="M748" s="123"/>
      <c r="N748" s="123">
        <f t="shared" si="219"/>
        <v>0</v>
      </c>
    </row>
    <row r="749" spans="1:14" ht="39.75" customHeight="1" x14ac:dyDescent="0.25">
      <c r="A749" s="23" t="s">
        <v>87</v>
      </c>
      <c r="B749" s="55" t="s">
        <v>914</v>
      </c>
      <c r="C749" s="3">
        <v>200</v>
      </c>
      <c r="D749" s="13" t="s">
        <v>13</v>
      </c>
      <c r="E749" s="13" t="s">
        <v>14</v>
      </c>
      <c r="F749" s="123">
        <v>35</v>
      </c>
      <c r="G749" s="123"/>
      <c r="H749" s="123">
        <f t="shared" si="217"/>
        <v>35</v>
      </c>
      <c r="I749" s="123">
        <v>35</v>
      </c>
      <c r="J749" s="164"/>
      <c r="K749" s="123">
        <f t="shared" si="218"/>
        <v>35</v>
      </c>
      <c r="L749" s="123">
        <v>35</v>
      </c>
      <c r="M749" s="123"/>
      <c r="N749" s="123">
        <f t="shared" si="219"/>
        <v>35</v>
      </c>
    </row>
    <row r="750" spans="1:14" ht="69.75" hidden="1" customHeight="1" x14ac:dyDescent="0.25">
      <c r="A750" s="23" t="s">
        <v>916</v>
      </c>
      <c r="B750" s="55" t="s">
        <v>917</v>
      </c>
      <c r="C750" s="3">
        <v>200</v>
      </c>
      <c r="D750" s="13" t="s">
        <v>93</v>
      </c>
      <c r="E750" s="13" t="s">
        <v>902</v>
      </c>
      <c r="F750" s="123"/>
      <c r="G750" s="123"/>
      <c r="H750" s="123">
        <f t="shared" si="217"/>
        <v>0</v>
      </c>
      <c r="I750" s="123"/>
      <c r="J750" s="164"/>
      <c r="K750" s="123">
        <f t="shared" si="218"/>
        <v>0</v>
      </c>
      <c r="L750" s="123"/>
      <c r="M750" s="123"/>
      <c r="N750" s="123">
        <f t="shared" si="219"/>
        <v>0</v>
      </c>
    </row>
    <row r="751" spans="1:14" ht="74.25" hidden="1" customHeight="1" x14ac:dyDescent="0.25">
      <c r="A751" s="23" t="s">
        <v>916</v>
      </c>
      <c r="B751" s="55" t="s">
        <v>917</v>
      </c>
      <c r="C751" s="3">
        <v>200</v>
      </c>
      <c r="D751" s="13" t="s">
        <v>687</v>
      </c>
      <c r="E751" s="13" t="s">
        <v>93</v>
      </c>
      <c r="F751" s="123"/>
      <c r="G751" s="123"/>
      <c r="H751" s="123">
        <f t="shared" si="217"/>
        <v>0</v>
      </c>
      <c r="I751" s="123"/>
      <c r="J751" s="164"/>
      <c r="K751" s="123">
        <f t="shared" si="218"/>
        <v>0</v>
      </c>
      <c r="L751" s="123"/>
      <c r="M751" s="123"/>
      <c r="N751" s="123">
        <f t="shared" si="219"/>
        <v>0</v>
      </c>
    </row>
    <row r="752" spans="1:14" ht="52.5" customHeight="1" x14ac:dyDescent="0.25">
      <c r="A752" s="23" t="s">
        <v>1929</v>
      </c>
      <c r="B752" s="72" t="s">
        <v>918</v>
      </c>
      <c r="C752" s="3">
        <v>200</v>
      </c>
      <c r="D752" s="13" t="s">
        <v>93</v>
      </c>
      <c r="E752" s="13" t="s">
        <v>902</v>
      </c>
      <c r="F752" s="123">
        <v>347</v>
      </c>
      <c r="G752" s="123"/>
      <c r="H752" s="123">
        <f t="shared" si="217"/>
        <v>347</v>
      </c>
      <c r="I752" s="123">
        <v>347</v>
      </c>
      <c r="J752" s="164"/>
      <c r="K752" s="123">
        <f t="shared" si="218"/>
        <v>347</v>
      </c>
      <c r="L752" s="123">
        <v>347</v>
      </c>
      <c r="M752" s="123"/>
      <c r="N752" s="123">
        <f t="shared" si="219"/>
        <v>347</v>
      </c>
    </row>
    <row r="753" spans="1:14" ht="63" hidden="1" x14ac:dyDescent="0.25">
      <c r="A753" s="24" t="s">
        <v>919</v>
      </c>
      <c r="B753" s="72" t="s">
        <v>920</v>
      </c>
      <c r="C753" s="15" t="s">
        <v>49</v>
      </c>
      <c r="D753" s="15" t="s">
        <v>687</v>
      </c>
      <c r="E753" s="15" t="s">
        <v>21</v>
      </c>
      <c r="F753" s="123">
        <v>0</v>
      </c>
      <c r="G753" s="123">
        <v>0</v>
      </c>
      <c r="H753" s="123">
        <f t="shared" si="217"/>
        <v>0</v>
      </c>
      <c r="I753" s="123">
        <v>0</v>
      </c>
      <c r="J753" s="164">
        <v>0</v>
      </c>
      <c r="K753" s="123">
        <f t="shared" si="218"/>
        <v>0</v>
      </c>
      <c r="L753" s="123">
        <v>0</v>
      </c>
      <c r="M753" s="123">
        <v>0</v>
      </c>
      <c r="N753" s="123">
        <f t="shared" si="219"/>
        <v>0</v>
      </c>
    </row>
    <row r="754" spans="1:14" ht="89.25" hidden="1" customHeight="1" x14ac:dyDescent="0.25">
      <c r="A754" s="24" t="s">
        <v>921</v>
      </c>
      <c r="B754" s="72" t="s">
        <v>920</v>
      </c>
      <c r="C754" s="15" t="s">
        <v>16</v>
      </c>
      <c r="D754" s="15" t="s">
        <v>687</v>
      </c>
      <c r="E754" s="15" t="s">
        <v>21</v>
      </c>
      <c r="F754" s="123">
        <v>0</v>
      </c>
      <c r="G754" s="123">
        <v>0</v>
      </c>
      <c r="H754" s="123">
        <f t="shared" si="217"/>
        <v>0</v>
      </c>
      <c r="I754" s="123">
        <v>0</v>
      </c>
      <c r="J754" s="164">
        <v>0</v>
      </c>
      <c r="K754" s="123">
        <f t="shared" si="218"/>
        <v>0</v>
      </c>
      <c r="L754" s="123">
        <v>0</v>
      </c>
      <c r="M754" s="123">
        <v>0</v>
      </c>
      <c r="N754" s="123">
        <f t="shared" si="219"/>
        <v>0</v>
      </c>
    </row>
    <row r="755" spans="1:14" ht="58.5" customHeight="1" x14ac:dyDescent="0.25">
      <c r="A755" s="23" t="s">
        <v>1929</v>
      </c>
      <c r="B755" s="72" t="s">
        <v>918</v>
      </c>
      <c r="C755" s="3">
        <v>200</v>
      </c>
      <c r="D755" s="13" t="s">
        <v>687</v>
      </c>
      <c r="E755" s="13" t="s">
        <v>21</v>
      </c>
      <c r="F755" s="123">
        <v>0</v>
      </c>
      <c r="G755" s="123"/>
      <c r="H755" s="123"/>
      <c r="I755" s="123">
        <v>50</v>
      </c>
      <c r="J755" s="164"/>
      <c r="K755" s="123">
        <f t="shared" si="218"/>
        <v>50</v>
      </c>
      <c r="L755" s="123">
        <v>50</v>
      </c>
      <c r="M755" s="123"/>
      <c r="N755" s="123">
        <f t="shared" si="219"/>
        <v>50</v>
      </c>
    </row>
    <row r="756" spans="1:14" ht="59.25" customHeight="1" x14ac:dyDescent="0.25">
      <c r="A756" s="24" t="s">
        <v>1930</v>
      </c>
      <c r="B756" s="72" t="s">
        <v>918</v>
      </c>
      <c r="C756" s="15" t="s">
        <v>16</v>
      </c>
      <c r="D756" s="15" t="s">
        <v>687</v>
      </c>
      <c r="E756" s="15" t="s">
        <v>21</v>
      </c>
      <c r="F756" s="123">
        <v>2118</v>
      </c>
      <c r="G756" s="123"/>
      <c r="H756" s="123">
        <f t="shared" si="217"/>
        <v>2118</v>
      </c>
      <c r="I756" s="123">
        <v>2155</v>
      </c>
      <c r="J756" s="164"/>
      <c r="K756" s="123">
        <f t="shared" si="218"/>
        <v>2155</v>
      </c>
      <c r="L756" s="123">
        <v>2155</v>
      </c>
      <c r="M756" s="123"/>
      <c r="N756" s="123">
        <f t="shared" si="219"/>
        <v>2155</v>
      </c>
    </row>
    <row r="757" spans="1:14" ht="54.75" customHeight="1" x14ac:dyDescent="0.25">
      <c r="A757" s="29" t="s">
        <v>1948</v>
      </c>
      <c r="B757" s="84" t="s">
        <v>922</v>
      </c>
      <c r="C757" s="16"/>
      <c r="D757" s="16"/>
      <c r="E757" s="16"/>
      <c r="F757" s="140">
        <f t="shared" ref="F757:N757" si="220">F758</f>
        <v>49657</v>
      </c>
      <c r="G757" s="140">
        <f t="shared" si="220"/>
        <v>0</v>
      </c>
      <c r="H757" s="140">
        <f t="shared" si="220"/>
        <v>49657</v>
      </c>
      <c r="I757" s="140">
        <f t="shared" si="220"/>
        <v>44657</v>
      </c>
      <c r="J757" s="163">
        <f t="shared" si="220"/>
        <v>0</v>
      </c>
      <c r="K757" s="140">
        <f t="shared" si="220"/>
        <v>44657</v>
      </c>
      <c r="L757" s="140">
        <f t="shared" si="220"/>
        <v>44657</v>
      </c>
      <c r="M757" s="140">
        <f t="shared" si="220"/>
        <v>0</v>
      </c>
      <c r="N757" s="140">
        <f t="shared" si="220"/>
        <v>44657</v>
      </c>
    </row>
    <row r="758" spans="1:14" ht="31.5" x14ac:dyDescent="0.25">
      <c r="A758" s="24" t="s">
        <v>1949</v>
      </c>
      <c r="B758" s="72" t="s">
        <v>923</v>
      </c>
      <c r="C758" s="14"/>
      <c r="D758" s="14"/>
      <c r="E758" s="14"/>
      <c r="F758" s="123">
        <f t="shared" ref="F758:N758" si="221">F759+F760</f>
        <v>49657</v>
      </c>
      <c r="G758" s="123">
        <f t="shared" si="221"/>
        <v>0</v>
      </c>
      <c r="H758" s="123">
        <f t="shared" si="221"/>
        <v>49657</v>
      </c>
      <c r="I758" s="123">
        <f t="shared" si="221"/>
        <v>44657</v>
      </c>
      <c r="J758" s="164">
        <f t="shared" si="221"/>
        <v>0</v>
      </c>
      <c r="K758" s="123">
        <f t="shared" si="221"/>
        <v>44657</v>
      </c>
      <c r="L758" s="123">
        <f t="shared" si="221"/>
        <v>44657</v>
      </c>
      <c r="M758" s="123">
        <f t="shared" si="221"/>
        <v>0</v>
      </c>
      <c r="N758" s="123">
        <f t="shared" si="221"/>
        <v>44657</v>
      </c>
    </row>
    <row r="759" spans="1:14" ht="37.5" customHeight="1" x14ac:dyDescent="0.25">
      <c r="A759" s="24" t="s">
        <v>660</v>
      </c>
      <c r="B759" s="72" t="s">
        <v>924</v>
      </c>
      <c r="C759" s="15" t="s">
        <v>16</v>
      </c>
      <c r="D759" s="15" t="s">
        <v>93</v>
      </c>
      <c r="E759" s="15" t="s">
        <v>902</v>
      </c>
      <c r="F759" s="123">
        <v>10000</v>
      </c>
      <c r="G759" s="123"/>
      <c r="H759" s="123">
        <f>F759+G759</f>
        <v>10000</v>
      </c>
      <c r="I759" s="123">
        <v>5000</v>
      </c>
      <c r="J759" s="164"/>
      <c r="K759" s="123">
        <f>I759+J759</f>
        <v>5000</v>
      </c>
      <c r="L759" s="123">
        <v>5000</v>
      </c>
      <c r="M759" s="123"/>
      <c r="N759" s="123">
        <f>L759+M759</f>
        <v>5000</v>
      </c>
    </row>
    <row r="760" spans="1:14" ht="39.75" customHeight="1" x14ac:dyDescent="0.25">
      <c r="A760" s="24" t="s">
        <v>660</v>
      </c>
      <c r="B760" s="72" t="s">
        <v>924</v>
      </c>
      <c r="C760" s="15" t="s">
        <v>16</v>
      </c>
      <c r="D760" s="15" t="s">
        <v>37</v>
      </c>
      <c r="E760" s="15" t="s">
        <v>339</v>
      </c>
      <c r="F760" s="123">
        <v>39657</v>
      </c>
      <c r="G760" s="123"/>
      <c r="H760" s="123">
        <f>F760+G760</f>
        <v>39657</v>
      </c>
      <c r="I760" s="123">
        <v>39657</v>
      </c>
      <c r="J760" s="164"/>
      <c r="K760" s="123">
        <f>I760+J760</f>
        <v>39657</v>
      </c>
      <c r="L760" s="123">
        <v>39657</v>
      </c>
      <c r="M760" s="123"/>
      <c r="N760" s="123">
        <f>L760+M760</f>
        <v>39657</v>
      </c>
    </row>
    <row r="761" spans="1:14" ht="55.5" customHeight="1" x14ac:dyDescent="0.25">
      <c r="A761" s="25" t="s">
        <v>925</v>
      </c>
      <c r="B761" s="41">
        <v>8</v>
      </c>
      <c r="C761" s="8"/>
      <c r="D761" s="9"/>
      <c r="E761" s="9"/>
      <c r="F761" s="142">
        <f t="shared" ref="F761:N761" si="222">F762+F807+F767+F774+F792+F804</f>
        <v>251805</v>
      </c>
      <c r="G761" s="142">
        <f t="shared" si="222"/>
        <v>142729</v>
      </c>
      <c r="H761" s="142">
        <f t="shared" si="222"/>
        <v>394534</v>
      </c>
      <c r="I761" s="142">
        <f t="shared" si="222"/>
        <v>245096</v>
      </c>
      <c r="J761" s="166">
        <f t="shared" si="222"/>
        <v>19117</v>
      </c>
      <c r="K761" s="142">
        <f t="shared" si="222"/>
        <v>264213</v>
      </c>
      <c r="L761" s="142">
        <f t="shared" si="222"/>
        <v>212297</v>
      </c>
      <c r="M761" s="142">
        <f t="shared" si="222"/>
        <v>23317</v>
      </c>
      <c r="N761" s="142">
        <f t="shared" si="222"/>
        <v>235614</v>
      </c>
    </row>
    <row r="762" spans="1:14" ht="37.5" customHeight="1" x14ac:dyDescent="0.25">
      <c r="A762" s="25" t="s">
        <v>926</v>
      </c>
      <c r="B762" s="38" t="s">
        <v>927</v>
      </c>
      <c r="C762" s="8"/>
      <c r="D762" s="9"/>
      <c r="E762" s="9"/>
      <c r="F762" s="142">
        <f t="shared" ref="F762:N762" si="223">F763+F765</f>
        <v>3750</v>
      </c>
      <c r="G762" s="142">
        <f t="shared" si="223"/>
        <v>0</v>
      </c>
      <c r="H762" s="142">
        <f t="shared" si="223"/>
        <v>3750</v>
      </c>
      <c r="I762" s="142">
        <f t="shared" si="223"/>
        <v>3750</v>
      </c>
      <c r="J762" s="166">
        <f t="shared" si="223"/>
        <v>0</v>
      </c>
      <c r="K762" s="142">
        <f t="shared" si="223"/>
        <v>3750</v>
      </c>
      <c r="L762" s="142">
        <f t="shared" si="223"/>
        <v>3750</v>
      </c>
      <c r="M762" s="142">
        <f t="shared" si="223"/>
        <v>0</v>
      </c>
      <c r="N762" s="142">
        <f t="shared" si="223"/>
        <v>3750</v>
      </c>
    </row>
    <row r="763" spans="1:14" ht="18.75" customHeight="1" x14ac:dyDescent="0.25">
      <c r="A763" s="23" t="s">
        <v>928</v>
      </c>
      <c r="B763" s="35" t="s">
        <v>929</v>
      </c>
      <c r="C763" s="3"/>
      <c r="D763" s="12"/>
      <c r="E763" s="12"/>
      <c r="F763" s="151">
        <f t="shared" ref="F763:N763" si="224">F764</f>
        <v>250</v>
      </c>
      <c r="G763" s="151">
        <f t="shared" si="224"/>
        <v>0</v>
      </c>
      <c r="H763" s="151">
        <f t="shared" si="224"/>
        <v>250</v>
      </c>
      <c r="I763" s="151">
        <f t="shared" si="224"/>
        <v>250</v>
      </c>
      <c r="J763" s="177">
        <f t="shared" si="224"/>
        <v>0</v>
      </c>
      <c r="K763" s="151">
        <f t="shared" si="224"/>
        <v>250</v>
      </c>
      <c r="L763" s="151">
        <f t="shared" si="224"/>
        <v>250</v>
      </c>
      <c r="M763" s="151">
        <f t="shared" si="224"/>
        <v>0</v>
      </c>
      <c r="N763" s="151">
        <f t="shared" si="224"/>
        <v>250</v>
      </c>
    </row>
    <row r="764" spans="1:14" ht="44.25" customHeight="1" x14ac:dyDescent="0.25">
      <c r="A764" s="23" t="s">
        <v>930</v>
      </c>
      <c r="B764" s="35" t="s">
        <v>931</v>
      </c>
      <c r="C764" s="3">
        <v>200</v>
      </c>
      <c r="D764" s="13" t="s">
        <v>93</v>
      </c>
      <c r="E764" s="13" t="s">
        <v>902</v>
      </c>
      <c r="F764" s="123">
        <v>250</v>
      </c>
      <c r="G764" s="123"/>
      <c r="H764" s="123">
        <f>F764+G764</f>
        <v>250</v>
      </c>
      <c r="I764" s="123">
        <v>250</v>
      </c>
      <c r="J764" s="164"/>
      <c r="K764" s="123">
        <f>I764+J764</f>
        <v>250</v>
      </c>
      <c r="L764" s="123">
        <v>250</v>
      </c>
      <c r="M764" s="123"/>
      <c r="N764" s="123">
        <f>L764+M764</f>
        <v>250</v>
      </c>
    </row>
    <row r="765" spans="1:14" ht="24.75" customHeight="1" x14ac:dyDescent="0.25">
      <c r="A765" s="23" t="s">
        <v>932</v>
      </c>
      <c r="B765" s="35" t="s">
        <v>933</v>
      </c>
      <c r="C765" s="85"/>
      <c r="D765" s="12"/>
      <c r="E765" s="12"/>
      <c r="F765" s="151">
        <f>F766</f>
        <v>3500</v>
      </c>
      <c r="G765" s="151">
        <f>G766</f>
        <v>0</v>
      </c>
      <c r="H765" s="123">
        <f>F765+G765</f>
        <v>3500</v>
      </c>
      <c r="I765" s="151">
        <f>I766</f>
        <v>3500</v>
      </c>
      <c r="J765" s="177">
        <f>J766</f>
        <v>0</v>
      </c>
      <c r="K765" s="123">
        <f>I765+J765</f>
        <v>3500</v>
      </c>
      <c r="L765" s="151">
        <f>L766</f>
        <v>3500</v>
      </c>
      <c r="M765" s="151">
        <f>M766</f>
        <v>0</v>
      </c>
      <c r="N765" s="123">
        <f>L765+M765</f>
        <v>3500</v>
      </c>
    </row>
    <row r="766" spans="1:14" ht="31.5" x14ac:dyDescent="0.25">
      <c r="A766" s="23" t="s">
        <v>934</v>
      </c>
      <c r="B766" s="35" t="s">
        <v>935</v>
      </c>
      <c r="C766" s="3">
        <v>800</v>
      </c>
      <c r="D766" s="13" t="s">
        <v>21</v>
      </c>
      <c r="E766" s="13" t="s">
        <v>37</v>
      </c>
      <c r="F766" s="123">
        <v>3500</v>
      </c>
      <c r="G766" s="123"/>
      <c r="H766" s="123">
        <f>F766+G766</f>
        <v>3500</v>
      </c>
      <c r="I766" s="123">
        <v>3500</v>
      </c>
      <c r="J766" s="164"/>
      <c r="K766" s="123">
        <f>I766+J766</f>
        <v>3500</v>
      </c>
      <c r="L766" s="123">
        <v>3500</v>
      </c>
      <c r="M766" s="123"/>
      <c r="N766" s="123">
        <f>L766+M766</f>
        <v>3500</v>
      </c>
    </row>
    <row r="767" spans="1:14" ht="21.75" customHeight="1" x14ac:dyDescent="0.25">
      <c r="A767" s="25" t="s">
        <v>936</v>
      </c>
      <c r="B767" s="38" t="s">
        <v>937</v>
      </c>
      <c r="C767" s="8"/>
      <c r="D767" s="9"/>
      <c r="E767" s="9"/>
      <c r="F767" s="142">
        <f t="shared" ref="F767:N767" si="225">F769+F772</f>
        <v>42000</v>
      </c>
      <c r="G767" s="142">
        <f>G769+G772+G770</f>
        <v>100000</v>
      </c>
      <c r="H767" s="142">
        <f>H769+H772+H770</f>
        <v>142000</v>
      </c>
      <c r="I767" s="142">
        <f t="shared" si="225"/>
        <v>42000</v>
      </c>
      <c r="J767" s="166">
        <f t="shared" si="225"/>
        <v>0</v>
      </c>
      <c r="K767" s="142">
        <f t="shared" si="225"/>
        <v>42000</v>
      </c>
      <c r="L767" s="142">
        <f t="shared" si="225"/>
        <v>42000</v>
      </c>
      <c r="M767" s="142">
        <f t="shared" si="225"/>
        <v>0</v>
      </c>
      <c r="N767" s="142">
        <f t="shared" si="225"/>
        <v>42000</v>
      </c>
    </row>
    <row r="768" spans="1:14" ht="87.75" customHeight="1" x14ac:dyDescent="0.25">
      <c r="A768" s="23" t="s">
        <v>1927</v>
      </c>
      <c r="B768" s="43" t="s">
        <v>938</v>
      </c>
      <c r="C768" s="8"/>
      <c r="D768" s="9"/>
      <c r="E768" s="9"/>
      <c r="F768" s="141">
        <f t="shared" ref="F768:N768" si="226">F769</f>
        <v>12000</v>
      </c>
      <c r="G768" s="141">
        <f t="shared" si="226"/>
        <v>0</v>
      </c>
      <c r="H768" s="141">
        <f t="shared" si="226"/>
        <v>12000</v>
      </c>
      <c r="I768" s="141">
        <f t="shared" si="226"/>
        <v>12000</v>
      </c>
      <c r="J768" s="165">
        <f t="shared" si="226"/>
        <v>0</v>
      </c>
      <c r="K768" s="141">
        <f t="shared" si="226"/>
        <v>12000</v>
      </c>
      <c r="L768" s="141">
        <f t="shared" si="226"/>
        <v>12000</v>
      </c>
      <c r="M768" s="141">
        <f t="shared" si="226"/>
        <v>0</v>
      </c>
      <c r="N768" s="141">
        <f t="shared" si="226"/>
        <v>12000</v>
      </c>
    </row>
    <row r="769" spans="1:14" ht="84" customHeight="1" x14ac:dyDescent="0.25">
      <c r="A769" s="23" t="s">
        <v>1928</v>
      </c>
      <c r="B769" s="43" t="s">
        <v>939</v>
      </c>
      <c r="C769" s="10">
        <v>800</v>
      </c>
      <c r="D769" s="13" t="s">
        <v>93</v>
      </c>
      <c r="E769" s="13" t="s">
        <v>902</v>
      </c>
      <c r="F769" s="141">
        <v>12000</v>
      </c>
      <c r="G769" s="141"/>
      <c r="H769" s="123">
        <f>F769+G769</f>
        <v>12000</v>
      </c>
      <c r="I769" s="141">
        <v>12000</v>
      </c>
      <c r="J769" s="165"/>
      <c r="K769" s="123">
        <f>I769+J769</f>
        <v>12000</v>
      </c>
      <c r="L769" s="141">
        <v>12000</v>
      </c>
      <c r="M769" s="141"/>
      <c r="N769" s="123">
        <f>L769+M769</f>
        <v>12000</v>
      </c>
    </row>
    <row r="770" spans="1:14" ht="83.25" customHeight="1" x14ac:dyDescent="0.25">
      <c r="A770" s="23" t="s">
        <v>1950</v>
      </c>
      <c r="B770" s="43" t="s">
        <v>1856</v>
      </c>
      <c r="C770" s="10"/>
      <c r="D770" s="13"/>
      <c r="E770" s="13"/>
      <c r="F770" s="141"/>
      <c r="G770" s="141">
        <f>G771</f>
        <v>100000</v>
      </c>
      <c r="H770" s="123">
        <f>H771</f>
        <v>100000</v>
      </c>
      <c r="I770" s="141"/>
      <c r="J770" s="165"/>
      <c r="K770" s="123"/>
      <c r="L770" s="141"/>
      <c r="M770" s="141"/>
      <c r="N770" s="123"/>
    </row>
    <row r="771" spans="1:14" ht="99.75" customHeight="1" x14ac:dyDescent="0.25">
      <c r="A771" s="23" t="s">
        <v>1902</v>
      </c>
      <c r="B771" s="43" t="s">
        <v>1855</v>
      </c>
      <c r="C771" s="10">
        <v>600</v>
      </c>
      <c r="D771" s="13" t="s">
        <v>93</v>
      </c>
      <c r="E771" s="13" t="s">
        <v>902</v>
      </c>
      <c r="F771" s="141"/>
      <c r="G771" s="141">
        <v>100000</v>
      </c>
      <c r="H771" s="123">
        <f>F771+G771</f>
        <v>100000</v>
      </c>
      <c r="I771" s="141"/>
      <c r="J771" s="165"/>
      <c r="K771" s="123"/>
      <c r="L771" s="141"/>
      <c r="M771" s="141"/>
      <c r="N771" s="123"/>
    </row>
    <row r="772" spans="1:14" ht="31.5" x14ac:dyDescent="0.25">
      <c r="A772" s="44" t="s">
        <v>1951</v>
      </c>
      <c r="B772" s="43" t="s">
        <v>940</v>
      </c>
      <c r="C772" s="10"/>
      <c r="D772" s="12"/>
      <c r="E772" s="12"/>
      <c r="F772" s="141">
        <f t="shared" ref="F772:N772" si="227">F773</f>
        <v>30000</v>
      </c>
      <c r="G772" s="141">
        <f t="shared" si="227"/>
        <v>0</v>
      </c>
      <c r="H772" s="141">
        <f t="shared" si="227"/>
        <v>30000</v>
      </c>
      <c r="I772" s="141">
        <f t="shared" si="227"/>
        <v>30000</v>
      </c>
      <c r="J772" s="165">
        <f t="shared" si="227"/>
        <v>0</v>
      </c>
      <c r="K772" s="141">
        <f t="shared" si="227"/>
        <v>30000</v>
      </c>
      <c r="L772" s="141">
        <f t="shared" si="227"/>
        <v>30000</v>
      </c>
      <c r="M772" s="141">
        <f t="shared" si="227"/>
        <v>0</v>
      </c>
      <c r="N772" s="141">
        <f t="shared" si="227"/>
        <v>30000</v>
      </c>
    </row>
    <row r="773" spans="1:14" ht="78.75" x14ac:dyDescent="0.25">
      <c r="A773" s="44" t="s">
        <v>1917</v>
      </c>
      <c r="B773" s="43" t="s">
        <v>941</v>
      </c>
      <c r="C773" s="10">
        <v>600</v>
      </c>
      <c r="D773" s="13" t="s">
        <v>93</v>
      </c>
      <c r="E773" s="13" t="s">
        <v>902</v>
      </c>
      <c r="F773" s="141">
        <v>30000</v>
      </c>
      <c r="G773" s="141"/>
      <c r="H773" s="123">
        <f>F773+G773</f>
        <v>30000</v>
      </c>
      <c r="I773" s="141">
        <v>30000</v>
      </c>
      <c r="J773" s="165"/>
      <c r="K773" s="123">
        <f>I773+J773</f>
        <v>30000</v>
      </c>
      <c r="L773" s="141">
        <v>30000</v>
      </c>
      <c r="M773" s="141"/>
      <c r="N773" s="123">
        <f>L773+M773</f>
        <v>30000</v>
      </c>
    </row>
    <row r="774" spans="1:14" ht="36" customHeight="1" x14ac:dyDescent="0.25">
      <c r="A774" s="25" t="s">
        <v>942</v>
      </c>
      <c r="B774" s="38" t="s">
        <v>943</v>
      </c>
      <c r="C774" s="8"/>
      <c r="D774" s="9"/>
      <c r="E774" s="9"/>
      <c r="F774" s="142">
        <f t="shared" ref="F774:N774" si="228">F775+F777+F782+F779</f>
        <v>73873</v>
      </c>
      <c r="G774" s="142">
        <f t="shared" si="228"/>
        <v>42729</v>
      </c>
      <c r="H774" s="142">
        <f t="shared" si="228"/>
        <v>116602</v>
      </c>
      <c r="I774" s="142">
        <f t="shared" si="228"/>
        <v>65949</v>
      </c>
      <c r="J774" s="166">
        <f t="shared" si="228"/>
        <v>22550</v>
      </c>
      <c r="K774" s="142">
        <f t="shared" si="228"/>
        <v>88499</v>
      </c>
      <c r="L774" s="142">
        <f t="shared" si="228"/>
        <v>46169</v>
      </c>
      <c r="M774" s="142">
        <f t="shared" si="228"/>
        <v>26485</v>
      </c>
      <c r="N774" s="142">
        <f t="shared" si="228"/>
        <v>72654</v>
      </c>
    </row>
    <row r="775" spans="1:14" ht="24.75" hidden="1" customHeight="1" x14ac:dyDescent="0.25">
      <c r="A775" s="23" t="s">
        <v>944</v>
      </c>
      <c r="B775" s="35" t="s">
        <v>945</v>
      </c>
      <c r="C775" s="3"/>
      <c r="D775" s="12"/>
      <c r="E775" s="12"/>
      <c r="F775" s="151">
        <f t="shared" ref="F775:N775" si="229">F776</f>
        <v>0</v>
      </c>
      <c r="G775" s="151">
        <f t="shared" si="229"/>
        <v>0</v>
      </c>
      <c r="H775" s="151">
        <f t="shared" si="229"/>
        <v>0</v>
      </c>
      <c r="I775" s="151">
        <f t="shared" si="229"/>
        <v>0</v>
      </c>
      <c r="J775" s="177">
        <f t="shared" si="229"/>
        <v>0</v>
      </c>
      <c r="K775" s="151">
        <f t="shared" si="229"/>
        <v>0</v>
      </c>
      <c r="L775" s="151">
        <f t="shared" si="229"/>
        <v>0</v>
      </c>
      <c r="M775" s="151">
        <f t="shared" si="229"/>
        <v>0</v>
      </c>
      <c r="N775" s="151">
        <f t="shared" si="229"/>
        <v>0</v>
      </c>
    </row>
    <row r="776" spans="1:14" ht="23.25" hidden="1" customHeight="1" x14ac:dyDescent="0.25">
      <c r="A776" s="23" t="s">
        <v>946</v>
      </c>
      <c r="B776" s="35" t="s">
        <v>947</v>
      </c>
      <c r="C776" s="3">
        <v>600</v>
      </c>
      <c r="D776" s="13" t="s">
        <v>93</v>
      </c>
      <c r="E776" s="13" t="s">
        <v>902</v>
      </c>
      <c r="F776" s="123"/>
      <c r="G776" s="123"/>
      <c r="H776" s="123"/>
      <c r="I776" s="123"/>
      <c r="J776" s="164"/>
      <c r="K776" s="123"/>
      <c r="L776" s="123"/>
      <c r="M776" s="123"/>
      <c r="N776" s="123"/>
    </row>
    <row r="777" spans="1:14" ht="36" customHeight="1" x14ac:dyDescent="0.25">
      <c r="A777" s="23" t="s">
        <v>948</v>
      </c>
      <c r="B777" s="35" t="s">
        <v>949</v>
      </c>
      <c r="C777" s="3"/>
      <c r="D777" s="12"/>
      <c r="E777" s="12"/>
      <c r="F777" s="151">
        <f t="shared" ref="F777:N777" si="230">F778</f>
        <v>12539</v>
      </c>
      <c r="G777" s="151">
        <f t="shared" si="230"/>
        <v>0</v>
      </c>
      <c r="H777" s="151">
        <f t="shared" si="230"/>
        <v>12539</v>
      </c>
      <c r="I777" s="151">
        <f t="shared" si="230"/>
        <v>12949</v>
      </c>
      <c r="J777" s="177">
        <f t="shared" si="230"/>
        <v>-307</v>
      </c>
      <c r="K777" s="151">
        <f t="shared" si="230"/>
        <v>12642</v>
      </c>
      <c r="L777" s="151">
        <f t="shared" si="230"/>
        <v>13169</v>
      </c>
      <c r="M777" s="151">
        <f t="shared" si="230"/>
        <v>-319</v>
      </c>
      <c r="N777" s="151">
        <f t="shared" si="230"/>
        <v>12850</v>
      </c>
    </row>
    <row r="778" spans="1:14" ht="51" customHeight="1" x14ac:dyDescent="0.25">
      <c r="A778" s="23" t="s">
        <v>384</v>
      </c>
      <c r="B778" s="35" t="s">
        <v>950</v>
      </c>
      <c r="C778" s="3">
        <v>600</v>
      </c>
      <c r="D778" s="13" t="s">
        <v>93</v>
      </c>
      <c r="E778" s="13" t="s">
        <v>902</v>
      </c>
      <c r="F778" s="123">
        <v>12539</v>
      </c>
      <c r="G778" s="123"/>
      <c r="H778" s="123">
        <f>F778+G778</f>
        <v>12539</v>
      </c>
      <c r="I778" s="123">
        <v>12949</v>
      </c>
      <c r="J778" s="164">
        <v>-307</v>
      </c>
      <c r="K778" s="123">
        <f>I778+J778</f>
        <v>12642</v>
      </c>
      <c r="L778" s="123">
        <v>13169</v>
      </c>
      <c r="M778" s="123">
        <v>-319</v>
      </c>
      <c r="N778" s="123">
        <f>L778+M778</f>
        <v>12850</v>
      </c>
    </row>
    <row r="779" spans="1:14" ht="38.25" customHeight="1" x14ac:dyDescent="0.25">
      <c r="A779" s="23" t="s">
        <v>951</v>
      </c>
      <c r="B779" s="35" t="s">
        <v>952</v>
      </c>
      <c r="C779" s="3"/>
      <c r="D779" s="12"/>
      <c r="E779" s="12"/>
      <c r="F779" s="151">
        <f t="shared" ref="F779:N779" si="231">F780+F781</f>
        <v>200</v>
      </c>
      <c r="G779" s="151">
        <f t="shared" si="231"/>
        <v>0</v>
      </c>
      <c r="H779" s="151">
        <f t="shared" si="231"/>
        <v>200</v>
      </c>
      <c r="I779" s="151">
        <f t="shared" si="231"/>
        <v>200</v>
      </c>
      <c r="J779" s="177">
        <f t="shared" si="231"/>
        <v>0</v>
      </c>
      <c r="K779" s="151">
        <f t="shared" si="231"/>
        <v>200</v>
      </c>
      <c r="L779" s="151">
        <f t="shared" si="231"/>
        <v>200</v>
      </c>
      <c r="M779" s="151">
        <f t="shared" si="231"/>
        <v>0</v>
      </c>
      <c r="N779" s="151">
        <f t="shared" si="231"/>
        <v>200</v>
      </c>
    </row>
    <row r="780" spans="1:14" ht="86.25" customHeight="1" x14ac:dyDescent="0.25">
      <c r="A780" s="23" t="s">
        <v>953</v>
      </c>
      <c r="B780" s="35" t="s">
        <v>954</v>
      </c>
      <c r="C780" s="3">
        <v>100</v>
      </c>
      <c r="D780" s="13" t="s">
        <v>21</v>
      </c>
      <c r="E780" s="13" t="s">
        <v>93</v>
      </c>
      <c r="F780" s="123">
        <v>11</v>
      </c>
      <c r="G780" s="123"/>
      <c r="H780" s="123">
        <f>F780+G780</f>
        <v>11</v>
      </c>
      <c r="I780" s="123">
        <v>11</v>
      </c>
      <c r="J780" s="164"/>
      <c r="K780" s="123">
        <f>I780+J780</f>
        <v>11</v>
      </c>
      <c r="L780" s="123">
        <v>11</v>
      </c>
      <c r="M780" s="123"/>
      <c r="N780" s="123">
        <f>L780+M780</f>
        <v>11</v>
      </c>
    </row>
    <row r="781" spans="1:14" ht="60" customHeight="1" x14ac:dyDescent="0.25">
      <c r="A781" s="23" t="s">
        <v>955</v>
      </c>
      <c r="B781" s="35" t="s">
        <v>954</v>
      </c>
      <c r="C781" s="3">
        <v>200</v>
      </c>
      <c r="D781" s="13" t="s">
        <v>21</v>
      </c>
      <c r="E781" s="13" t="s">
        <v>93</v>
      </c>
      <c r="F781" s="123">
        <v>189</v>
      </c>
      <c r="G781" s="123"/>
      <c r="H781" s="123">
        <f>F781+G781</f>
        <v>189</v>
      </c>
      <c r="I781" s="123">
        <v>189</v>
      </c>
      <c r="J781" s="164"/>
      <c r="K781" s="123">
        <f>I781+J781</f>
        <v>189</v>
      </c>
      <c r="L781" s="123">
        <v>189</v>
      </c>
      <c r="M781" s="123"/>
      <c r="N781" s="123">
        <f>L781+M781</f>
        <v>189</v>
      </c>
    </row>
    <row r="782" spans="1:14" ht="38.25" customHeight="1" x14ac:dyDescent="0.25">
      <c r="A782" s="23" t="s">
        <v>956</v>
      </c>
      <c r="B782" s="35" t="s">
        <v>957</v>
      </c>
      <c r="C782" s="3"/>
      <c r="D782" s="12"/>
      <c r="E782" s="12"/>
      <c r="F782" s="151">
        <f t="shared" ref="F782:N782" si="232">F785+F784+F786+F787+F788+F783</f>
        <v>61134</v>
      </c>
      <c r="G782" s="151">
        <f t="shared" si="232"/>
        <v>42729</v>
      </c>
      <c r="H782" s="151">
        <f t="shared" si="232"/>
        <v>103863</v>
      </c>
      <c r="I782" s="151">
        <f t="shared" si="232"/>
        <v>52800</v>
      </c>
      <c r="J782" s="177">
        <f t="shared" si="232"/>
        <v>22857</v>
      </c>
      <c r="K782" s="151">
        <f t="shared" si="232"/>
        <v>75657</v>
      </c>
      <c r="L782" s="151">
        <f t="shared" si="232"/>
        <v>32800</v>
      </c>
      <c r="M782" s="151">
        <f t="shared" si="232"/>
        <v>26804</v>
      </c>
      <c r="N782" s="151">
        <f t="shared" si="232"/>
        <v>59604</v>
      </c>
    </row>
    <row r="783" spans="1:14" ht="38.25" customHeight="1" x14ac:dyDescent="0.25">
      <c r="A783" s="23" t="s">
        <v>958</v>
      </c>
      <c r="B783" s="35" t="s">
        <v>959</v>
      </c>
      <c r="C783" s="3">
        <v>600</v>
      </c>
      <c r="D783" s="13" t="s">
        <v>93</v>
      </c>
      <c r="E783" s="13" t="s">
        <v>902</v>
      </c>
      <c r="F783" s="151">
        <v>43500</v>
      </c>
      <c r="G783" s="151">
        <f>1685+4589</f>
        <v>6274</v>
      </c>
      <c r="H783" s="123">
        <f>F783+G783</f>
        <v>49774</v>
      </c>
      <c r="I783" s="151">
        <v>43500</v>
      </c>
      <c r="J783" s="177">
        <f>3224-2</f>
        <v>3222</v>
      </c>
      <c r="K783" s="123">
        <f>I783+J783</f>
        <v>46722</v>
      </c>
      <c r="L783" s="151">
        <v>23500</v>
      </c>
      <c r="M783" s="151">
        <f>2175-2</f>
        <v>2173</v>
      </c>
      <c r="N783" s="123">
        <f>L783+M783</f>
        <v>25673</v>
      </c>
    </row>
    <row r="784" spans="1:14" ht="41.25" hidden="1" customHeight="1" x14ac:dyDescent="0.25">
      <c r="A784" s="23" t="s">
        <v>960</v>
      </c>
      <c r="B784" s="35" t="s">
        <v>961</v>
      </c>
      <c r="C784" s="3">
        <v>500</v>
      </c>
      <c r="D784" s="13" t="s">
        <v>93</v>
      </c>
      <c r="E784" s="13" t="s">
        <v>902</v>
      </c>
      <c r="F784" s="123"/>
      <c r="G784" s="123"/>
      <c r="H784" s="123"/>
      <c r="I784" s="123"/>
      <c r="J784" s="164"/>
      <c r="K784" s="123"/>
      <c r="L784" s="123"/>
      <c r="M784" s="123"/>
      <c r="N784" s="123"/>
    </row>
    <row r="785" spans="1:14" ht="66" hidden="1" customHeight="1" x14ac:dyDescent="0.25">
      <c r="A785" s="23" t="s">
        <v>962</v>
      </c>
      <c r="B785" s="35" t="s">
        <v>961</v>
      </c>
      <c r="C785" s="3">
        <v>600</v>
      </c>
      <c r="D785" s="13" t="s">
        <v>93</v>
      </c>
      <c r="E785" s="13" t="s">
        <v>902</v>
      </c>
      <c r="F785" s="123"/>
      <c r="G785" s="123"/>
      <c r="H785" s="123"/>
      <c r="I785" s="123"/>
      <c r="J785" s="164"/>
      <c r="K785" s="123"/>
      <c r="L785" s="123"/>
      <c r="M785" s="123"/>
      <c r="N785" s="123"/>
    </row>
    <row r="786" spans="1:14" ht="69" hidden="1" customHeight="1" x14ac:dyDescent="0.25">
      <c r="A786" s="23" t="s">
        <v>963</v>
      </c>
      <c r="B786" s="43" t="s">
        <v>964</v>
      </c>
      <c r="C786" s="10">
        <v>400</v>
      </c>
      <c r="D786" s="13" t="s">
        <v>93</v>
      </c>
      <c r="E786" s="13" t="s">
        <v>902</v>
      </c>
      <c r="F786" s="123"/>
      <c r="G786" s="123"/>
      <c r="H786" s="123"/>
      <c r="I786" s="123"/>
      <c r="J786" s="164"/>
      <c r="K786" s="123"/>
      <c r="L786" s="123"/>
      <c r="M786" s="123"/>
      <c r="N786" s="123"/>
    </row>
    <row r="787" spans="1:14" ht="63" hidden="1" x14ac:dyDescent="0.25">
      <c r="A787" s="23" t="s">
        <v>965</v>
      </c>
      <c r="B787" s="35" t="s">
        <v>966</v>
      </c>
      <c r="C787" s="3">
        <v>400</v>
      </c>
      <c r="D787" s="13" t="s">
        <v>93</v>
      </c>
      <c r="E787" s="13" t="s">
        <v>902</v>
      </c>
      <c r="F787" s="123"/>
      <c r="G787" s="123"/>
      <c r="H787" s="123"/>
      <c r="I787" s="123"/>
      <c r="J787" s="164"/>
      <c r="K787" s="123"/>
      <c r="L787" s="123"/>
      <c r="M787" s="123"/>
      <c r="N787" s="123"/>
    </row>
    <row r="788" spans="1:14" ht="53.25" customHeight="1" x14ac:dyDescent="0.25">
      <c r="A788" s="23" t="s">
        <v>1906</v>
      </c>
      <c r="B788" s="35" t="s">
        <v>967</v>
      </c>
      <c r="C788" s="3"/>
      <c r="D788" s="12"/>
      <c r="E788" s="12"/>
      <c r="F788" s="123">
        <f t="shared" ref="F788:N788" si="233">F789+F790+F791</f>
        <v>17634</v>
      </c>
      <c r="G788" s="123">
        <f t="shared" si="233"/>
        <v>36455</v>
      </c>
      <c r="H788" s="123">
        <f t="shared" si="233"/>
        <v>54089</v>
      </c>
      <c r="I788" s="123">
        <f t="shared" si="233"/>
        <v>9300</v>
      </c>
      <c r="J788" s="164">
        <f t="shared" si="233"/>
        <v>19635</v>
      </c>
      <c r="K788" s="123">
        <f t="shared" si="233"/>
        <v>28935</v>
      </c>
      <c r="L788" s="123">
        <f t="shared" si="233"/>
        <v>9300</v>
      </c>
      <c r="M788" s="123">
        <f t="shared" si="233"/>
        <v>24631</v>
      </c>
      <c r="N788" s="123">
        <f t="shared" si="233"/>
        <v>33931</v>
      </c>
    </row>
    <row r="789" spans="1:14" ht="78.75" hidden="1" x14ac:dyDescent="0.25">
      <c r="A789" s="23" t="s">
        <v>968</v>
      </c>
      <c r="B789" s="35" t="s">
        <v>967</v>
      </c>
      <c r="C789" s="3">
        <v>400</v>
      </c>
      <c r="D789" s="13" t="s">
        <v>93</v>
      </c>
      <c r="E789" s="13" t="s">
        <v>902</v>
      </c>
      <c r="F789" s="123"/>
      <c r="G789" s="123"/>
      <c r="H789" s="123"/>
      <c r="I789" s="123"/>
      <c r="J789" s="164"/>
      <c r="K789" s="123"/>
      <c r="L789" s="123"/>
      <c r="M789" s="123"/>
      <c r="N789" s="123"/>
    </row>
    <row r="790" spans="1:14" ht="64.5" customHeight="1" x14ac:dyDescent="0.25">
      <c r="A790" s="23" t="s">
        <v>1907</v>
      </c>
      <c r="B790" s="35" t="s">
        <v>967</v>
      </c>
      <c r="C790" s="3">
        <v>500</v>
      </c>
      <c r="D790" s="13" t="s">
        <v>93</v>
      </c>
      <c r="E790" s="13" t="s">
        <v>902</v>
      </c>
      <c r="F790" s="123">
        <v>3150</v>
      </c>
      <c r="G790" s="123">
        <f>11850-7206</f>
        <v>4644</v>
      </c>
      <c r="H790" s="123">
        <f>F790+G790</f>
        <v>7794</v>
      </c>
      <c r="I790" s="123">
        <v>3150</v>
      </c>
      <c r="J790" s="164">
        <f>11850-10546</f>
        <v>1304</v>
      </c>
      <c r="K790" s="123">
        <f>I790+J790</f>
        <v>4454</v>
      </c>
      <c r="L790" s="123">
        <v>3150</v>
      </c>
      <c r="M790" s="123">
        <f>11850-10351</f>
        <v>1499</v>
      </c>
      <c r="N790" s="123">
        <f>L790+M790</f>
        <v>4649</v>
      </c>
    </row>
    <row r="791" spans="1:14" ht="65.25" customHeight="1" x14ac:dyDescent="0.25">
      <c r="A791" s="23" t="s">
        <v>1908</v>
      </c>
      <c r="B791" s="35" t="s">
        <v>967</v>
      </c>
      <c r="C791" s="3">
        <v>600</v>
      </c>
      <c r="D791" s="13" t="s">
        <v>93</v>
      </c>
      <c r="E791" s="13" t="s">
        <v>902</v>
      </c>
      <c r="F791" s="123">
        <v>14484</v>
      </c>
      <c r="G791" s="123">
        <f>32633-822</f>
        <v>31811</v>
      </c>
      <c r="H791" s="123">
        <f>F791+G791</f>
        <v>46295</v>
      </c>
      <c r="I791" s="123">
        <v>6150</v>
      </c>
      <c r="J791" s="164">
        <f>10548+7783</f>
        <v>18331</v>
      </c>
      <c r="K791" s="123">
        <f>I791+J791</f>
        <v>24481</v>
      </c>
      <c r="L791" s="123">
        <v>6150</v>
      </c>
      <c r="M791" s="123">
        <f>10353+12779</f>
        <v>23132</v>
      </c>
      <c r="N791" s="123">
        <f>L791+M791</f>
        <v>29282</v>
      </c>
    </row>
    <row r="792" spans="1:14" ht="31.5" x14ac:dyDescent="0.25">
      <c r="A792" s="25" t="s">
        <v>969</v>
      </c>
      <c r="B792" s="38" t="s">
        <v>970</v>
      </c>
      <c r="C792" s="8"/>
      <c r="D792" s="9"/>
      <c r="E792" s="9"/>
      <c r="F792" s="142">
        <f t="shared" ref="F792:N792" si="234">F793+F796+F799</f>
        <v>7400</v>
      </c>
      <c r="G792" s="142">
        <f t="shared" si="234"/>
        <v>0</v>
      </c>
      <c r="H792" s="142">
        <f t="shared" si="234"/>
        <v>7400</v>
      </c>
      <c r="I792" s="142">
        <f t="shared" si="234"/>
        <v>7400</v>
      </c>
      <c r="J792" s="166">
        <f t="shared" si="234"/>
        <v>0</v>
      </c>
      <c r="K792" s="142">
        <f t="shared" si="234"/>
        <v>7400</v>
      </c>
      <c r="L792" s="142">
        <f t="shared" si="234"/>
        <v>7400</v>
      </c>
      <c r="M792" s="142">
        <f t="shared" si="234"/>
        <v>0</v>
      </c>
      <c r="N792" s="142">
        <f t="shared" si="234"/>
        <v>7400</v>
      </c>
    </row>
    <row r="793" spans="1:14" ht="36" customHeight="1" x14ac:dyDescent="0.25">
      <c r="A793" s="23" t="s">
        <v>971</v>
      </c>
      <c r="B793" s="35" t="s">
        <v>972</v>
      </c>
      <c r="C793" s="3"/>
      <c r="D793" s="12"/>
      <c r="E793" s="12"/>
      <c r="F793" s="151">
        <f t="shared" ref="F793:N793" si="235">F795+F794</f>
        <v>7400</v>
      </c>
      <c r="G793" s="151">
        <f t="shared" si="235"/>
        <v>0</v>
      </c>
      <c r="H793" s="151">
        <f t="shared" si="235"/>
        <v>7400</v>
      </c>
      <c r="I793" s="151">
        <f t="shared" si="235"/>
        <v>7400</v>
      </c>
      <c r="J793" s="177">
        <f t="shared" si="235"/>
        <v>0</v>
      </c>
      <c r="K793" s="151">
        <f t="shared" si="235"/>
        <v>7400</v>
      </c>
      <c r="L793" s="151">
        <f t="shared" si="235"/>
        <v>7400</v>
      </c>
      <c r="M793" s="151">
        <f t="shared" si="235"/>
        <v>0</v>
      </c>
      <c r="N793" s="151">
        <f t="shared" si="235"/>
        <v>7400</v>
      </c>
    </row>
    <row r="794" spans="1:14" ht="62.25" hidden="1" customHeight="1" x14ac:dyDescent="0.25">
      <c r="A794" s="23" t="s">
        <v>1918</v>
      </c>
      <c r="B794" s="35" t="s">
        <v>973</v>
      </c>
      <c r="C794" s="3">
        <v>200</v>
      </c>
      <c r="D794" s="13" t="s">
        <v>93</v>
      </c>
      <c r="E794" s="13" t="s">
        <v>902</v>
      </c>
      <c r="F794" s="123"/>
      <c r="G794" s="123"/>
      <c r="H794" s="123"/>
      <c r="I794" s="123"/>
      <c r="J794" s="164"/>
      <c r="K794" s="123"/>
      <c r="L794" s="123"/>
      <c r="M794" s="123"/>
      <c r="N794" s="123"/>
    </row>
    <row r="795" spans="1:14" ht="57" customHeight="1" x14ac:dyDescent="0.25">
      <c r="A795" s="23" t="s">
        <v>1904</v>
      </c>
      <c r="B795" s="35" t="s">
        <v>973</v>
      </c>
      <c r="C795" s="3">
        <v>200</v>
      </c>
      <c r="D795" s="13" t="s">
        <v>93</v>
      </c>
      <c r="E795" s="13" t="s">
        <v>902</v>
      </c>
      <c r="F795" s="123">
        <v>7400</v>
      </c>
      <c r="G795" s="123"/>
      <c r="H795" s="123">
        <f>F795+G795</f>
        <v>7400</v>
      </c>
      <c r="I795" s="123">
        <v>7400</v>
      </c>
      <c r="J795" s="164"/>
      <c r="K795" s="123">
        <f>I795+J795</f>
        <v>7400</v>
      </c>
      <c r="L795" s="123">
        <v>7400</v>
      </c>
      <c r="M795" s="123"/>
      <c r="N795" s="123">
        <f>L795+M795</f>
        <v>7400</v>
      </c>
    </row>
    <row r="796" spans="1:14" ht="31.5" hidden="1" x14ac:dyDescent="0.25">
      <c r="A796" s="23" t="s">
        <v>974</v>
      </c>
      <c r="B796" s="35" t="s">
        <v>975</v>
      </c>
      <c r="C796" s="3"/>
      <c r="D796" s="12"/>
      <c r="E796" s="12"/>
      <c r="F796" s="151">
        <f t="shared" ref="F796:N796" si="236">F797+F798</f>
        <v>0</v>
      </c>
      <c r="G796" s="151">
        <f t="shared" si="236"/>
        <v>0</v>
      </c>
      <c r="H796" s="151">
        <f t="shared" si="236"/>
        <v>0</v>
      </c>
      <c r="I796" s="151">
        <f t="shared" si="236"/>
        <v>0</v>
      </c>
      <c r="J796" s="177">
        <f t="shared" si="236"/>
        <v>0</v>
      </c>
      <c r="K796" s="151">
        <f t="shared" si="236"/>
        <v>0</v>
      </c>
      <c r="L796" s="151">
        <f t="shared" si="236"/>
        <v>0</v>
      </c>
      <c r="M796" s="151">
        <f t="shared" si="236"/>
        <v>0</v>
      </c>
      <c r="N796" s="151">
        <f t="shared" si="236"/>
        <v>0</v>
      </c>
    </row>
    <row r="797" spans="1:14" ht="15.75" hidden="1" x14ac:dyDescent="0.25">
      <c r="A797" s="23" t="s">
        <v>976</v>
      </c>
      <c r="B797" s="35" t="s">
        <v>977</v>
      </c>
      <c r="C797" s="3"/>
      <c r="D797" s="13" t="s">
        <v>93</v>
      </c>
      <c r="E797" s="13" t="s">
        <v>902</v>
      </c>
      <c r="F797" s="151">
        <v>0</v>
      </c>
      <c r="G797" s="151">
        <v>0</v>
      </c>
      <c r="H797" s="151">
        <v>0</v>
      </c>
      <c r="I797" s="151">
        <v>0</v>
      </c>
      <c r="J797" s="177">
        <v>0</v>
      </c>
      <c r="K797" s="151">
        <v>0</v>
      </c>
      <c r="L797" s="151">
        <v>0</v>
      </c>
      <c r="M797" s="151">
        <v>0</v>
      </c>
      <c r="N797" s="151">
        <v>0</v>
      </c>
    </row>
    <row r="798" spans="1:14" ht="69.75" hidden="1" customHeight="1" x14ac:dyDescent="0.25">
      <c r="A798" s="23" t="s">
        <v>978</v>
      </c>
      <c r="B798" s="35" t="s">
        <v>979</v>
      </c>
      <c r="C798" s="3">
        <v>600</v>
      </c>
      <c r="D798" s="13" t="s">
        <v>93</v>
      </c>
      <c r="E798" s="13" t="s">
        <v>902</v>
      </c>
      <c r="F798" s="123"/>
      <c r="G798" s="123"/>
      <c r="H798" s="123"/>
      <c r="I798" s="123"/>
      <c r="J798" s="164"/>
      <c r="K798" s="123"/>
      <c r="L798" s="123"/>
      <c r="M798" s="123"/>
      <c r="N798" s="123"/>
    </row>
    <row r="799" spans="1:14" ht="38.25" hidden="1" customHeight="1" x14ac:dyDescent="0.25">
      <c r="A799" s="23" t="s">
        <v>980</v>
      </c>
      <c r="B799" s="35" t="s">
        <v>981</v>
      </c>
      <c r="C799" s="3"/>
      <c r="D799" s="12"/>
      <c r="E799" s="12"/>
      <c r="F799" s="151">
        <f t="shared" ref="F799:N799" si="237">F800+F803+F801+F802</f>
        <v>0</v>
      </c>
      <c r="G799" s="151">
        <f t="shared" si="237"/>
        <v>0</v>
      </c>
      <c r="H799" s="151">
        <f t="shared" si="237"/>
        <v>0</v>
      </c>
      <c r="I799" s="151">
        <f t="shared" si="237"/>
        <v>0</v>
      </c>
      <c r="J799" s="177">
        <f t="shared" si="237"/>
        <v>0</v>
      </c>
      <c r="K799" s="151">
        <f t="shared" si="237"/>
        <v>0</v>
      </c>
      <c r="L799" s="151">
        <f t="shared" si="237"/>
        <v>0</v>
      </c>
      <c r="M799" s="151">
        <f t="shared" si="237"/>
        <v>0</v>
      </c>
      <c r="N799" s="151">
        <f t="shared" si="237"/>
        <v>0</v>
      </c>
    </row>
    <row r="800" spans="1:14" ht="48" hidden="1" customHeight="1" x14ac:dyDescent="0.25">
      <c r="A800" s="23" t="s">
        <v>982</v>
      </c>
      <c r="B800" s="35" t="s">
        <v>983</v>
      </c>
      <c r="C800" s="3"/>
      <c r="D800" s="13" t="s">
        <v>93</v>
      </c>
      <c r="E800" s="13" t="s">
        <v>902</v>
      </c>
      <c r="F800" s="151">
        <v>0</v>
      </c>
      <c r="G800" s="151">
        <v>0</v>
      </c>
      <c r="H800" s="151">
        <v>0</v>
      </c>
      <c r="I800" s="151">
        <v>0</v>
      </c>
      <c r="J800" s="177">
        <v>0</v>
      </c>
      <c r="K800" s="151">
        <v>0</v>
      </c>
      <c r="L800" s="151">
        <v>0</v>
      </c>
      <c r="M800" s="151">
        <v>0</v>
      </c>
      <c r="N800" s="151">
        <v>0</v>
      </c>
    </row>
    <row r="801" spans="1:14" ht="67.5" hidden="1" customHeight="1" x14ac:dyDescent="0.25">
      <c r="A801" s="23" t="s">
        <v>984</v>
      </c>
      <c r="B801" s="35" t="s">
        <v>983</v>
      </c>
      <c r="C801" s="3">
        <v>600</v>
      </c>
      <c r="D801" s="13" t="s">
        <v>93</v>
      </c>
      <c r="E801" s="13" t="s">
        <v>902</v>
      </c>
      <c r="F801" s="123"/>
      <c r="G801" s="123"/>
      <c r="H801" s="123"/>
      <c r="I801" s="123"/>
      <c r="J801" s="164"/>
      <c r="K801" s="123"/>
      <c r="L801" s="123"/>
      <c r="M801" s="123"/>
      <c r="N801" s="123"/>
    </row>
    <row r="802" spans="1:14" ht="57.75" hidden="1" customHeight="1" x14ac:dyDescent="0.25">
      <c r="A802" s="23" t="s">
        <v>985</v>
      </c>
      <c r="B802" s="35" t="s">
        <v>983</v>
      </c>
      <c r="C802" s="3">
        <v>800</v>
      </c>
      <c r="D802" s="13" t="s">
        <v>93</v>
      </c>
      <c r="E802" s="13" t="s">
        <v>902</v>
      </c>
      <c r="F802" s="123"/>
      <c r="G802" s="123"/>
      <c r="H802" s="123"/>
      <c r="I802" s="123"/>
      <c r="J802" s="164"/>
      <c r="K802" s="123"/>
      <c r="L802" s="123"/>
      <c r="M802" s="123"/>
      <c r="N802" s="123"/>
    </row>
    <row r="803" spans="1:14" ht="66" hidden="1" customHeight="1" x14ac:dyDescent="0.25">
      <c r="A803" s="23" t="s">
        <v>986</v>
      </c>
      <c r="B803" s="35" t="s">
        <v>987</v>
      </c>
      <c r="C803" s="3">
        <v>800</v>
      </c>
      <c r="D803" s="13" t="s">
        <v>93</v>
      </c>
      <c r="E803" s="13" t="s">
        <v>902</v>
      </c>
      <c r="F803" s="123">
        <v>0</v>
      </c>
      <c r="G803" s="123">
        <v>0</v>
      </c>
      <c r="H803" s="123">
        <v>0</v>
      </c>
      <c r="I803" s="123">
        <v>0</v>
      </c>
      <c r="J803" s="164">
        <v>0</v>
      </c>
      <c r="K803" s="123">
        <v>0</v>
      </c>
      <c r="L803" s="123">
        <v>0</v>
      </c>
      <c r="M803" s="123">
        <v>0</v>
      </c>
      <c r="N803" s="123">
        <v>0</v>
      </c>
    </row>
    <row r="804" spans="1:14" ht="31.5" x14ac:dyDescent="0.25">
      <c r="A804" s="25" t="s">
        <v>988</v>
      </c>
      <c r="B804" s="38" t="s">
        <v>989</v>
      </c>
      <c r="C804" s="8"/>
      <c r="D804" s="9"/>
      <c r="E804" s="9"/>
      <c r="F804" s="142">
        <f t="shared" ref="F804:M805" si="238">F805</f>
        <v>15244</v>
      </c>
      <c r="G804" s="142">
        <f t="shared" si="238"/>
        <v>0</v>
      </c>
      <c r="H804" s="142">
        <f t="shared" si="238"/>
        <v>15244</v>
      </c>
      <c r="I804" s="142">
        <f t="shared" si="238"/>
        <v>13244</v>
      </c>
      <c r="J804" s="166">
        <f t="shared" si="238"/>
        <v>-271</v>
      </c>
      <c r="K804" s="142">
        <f t="shared" si="238"/>
        <v>12973</v>
      </c>
      <c r="L804" s="142">
        <f t="shared" si="238"/>
        <v>0</v>
      </c>
      <c r="M804" s="142">
        <f t="shared" si="238"/>
        <v>0</v>
      </c>
      <c r="N804" s="142"/>
    </row>
    <row r="805" spans="1:14" ht="31.5" x14ac:dyDescent="0.25">
      <c r="A805" s="23" t="s">
        <v>948</v>
      </c>
      <c r="B805" s="43" t="s">
        <v>990</v>
      </c>
      <c r="C805" s="8"/>
      <c r="D805" s="9"/>
      <c r="E805" s="9"/>
      <c r="F805" s="142">
        <f t="shared" si="238"/>
        <v>15244</v>
      </c>
      <c r="G805" s="142">
        <f t="shared" si="238"/>
        <v>0</v>
      </c>
      <c r="H805" s="142">
        <f t="shared" si="238"/>
        <v>15244</v>
      </c>
      <c r="I805" s="142">
        <f t="shared" si="238"/>
        <v>13244</v>
      </c>
      <c r="J805" s="166">
        <f t="shared" si="238"/>
        <v>-271</v>
      </c>
      <c r="K805" s="142">
        <f t="shared" si="238"/>
        <v>12973</v>
      </c>
      <c r="L805" s="142">
        <f t="shared" si="238"/>
        <v>0</v>
      </c>
      <c r="M805" s="142">
        <f t="shared" si="238"/>
        <v>0</v>
      </c>
      <c r="N805" s="142"/>
    </row>
    <row r="806" spans="1:14" ht="57.75" customHeight="1" x14ac:dyDescent="0.25">
      <c r="A806" s="23" t="s">
        <v>384</v>
      </c>
      <c r="B806" s="35" t="s">
        <v>991</v>
      </c>
      <c r="C806" s="3">
        <v>600</v>
      </c>
      <c r="D806" s="13" t="s">
        <v>81</v>
      </c>
      <c r="E806" s="13" t="s">
        <v>71</v>
      </c>
      <c r="F806" s="123">
        <v>15244</v>
      </c>
      <c r="G806" s="123"/>
      <c r="H806" s="123">
        <f>F806+G806</f>
        <v>15244</v>
      </c>
      <c r="I806" s="123">
        <v>13244</v>
      </c>
      <c r="J806" s="164">
        <v>-271</v>
      </c>
      <c r="K806" s="123">
        <f>I806+J806</f>
        <v>12973</v>
      </c>
      <c r="L806" s="123">
        <v>0</v>
      </c>
      <c r="M806" s="123"/>
      <c r="N806" s="123"/>
    </row>
    <row r="807" spans="1:14" ht="27.75" customHeight="1" x14ac:dyDescent="0.25">
      <c r="A807" s="29" t="s">
        <v>451</v>
      </c>
      <c r="B807" s="31" t="s">
        <v>992</v>
      </c>
      <c r="C807" s="16"/>
      <c r="D807" s="16"/>
      <c r="E807" s="16"/>
      <c r="F807" s="143">
        <f t="shared" ref="F807:N807" si="239">F808+F812</f>
        <v>109538</v>
      </c>
      <c r="G807" s="143">
        <f t="shared" si="239"/>
        <v>0</v>
      </c>
      <c r="H807" s="143">
        <f t="shared" si="239"/>
        <v>109538</v>
      </c>
      <c r="I807" s="143">
        <f t="shared" si="239"/>
        <v>112753</v>
      </c>
      <c r="J807" s="167">
        <f t="shared" si="239"/>
        <v>-3162</v>
      </c>
      <c r="K807" s="143">
        <f t="shared" si="239"/>
        <v>109591</v>
      </c>
      <c r="L807" s="143">
        <f t="shared" si="239"/>
        <v>112978</v>
      </c>
      <c r="M807" s="143">
        <f t="shared" si="239"/>
        <v>-3168</v>
      </c>
      <c r="N807" s="143">
        <f t="shared" si="239"/>
        <v>109810</v>
      </c>
    </row>
    <row r="808" spans="1:14" ht="31.5" x14ac:dyDescent="0.25">
      <c r="A808" s="27" t="s">
        <v>237</v>
      </c>
      <c r="B808" s="48" t="s">
        <v>993</v>
      </c>
      <c r="C808" s="14"/>
      <c r="D808" s="14"/>
      <c r="E808" s="14"/>
      <c r="F808" s="123">
        <f t="shared" ref="F808:N808" si="240">F809+F810+F811</f>
        <v>107013</v>
      </c>
      <c r="G808" s="123">
        <f t="shared" si="240"/>
        <v>0</v>
      </c>
      <c r="H808" s="123">
        <f t="shared" si="240"/>
        <v>107013</v>
      </c>
      <c r="I808" s="123">
        <f t="shared" si="240"/>
        <v>110150</v>
      </c>
      <c r="J808" s="164">
        <f t="shared" si="240"/>
        <v>-3084</v>
      </c>
      <c r="K808" s="123">
        <f t="shared" si="240"/>
        <v>107066</v>
      </c>
      <c r="L808" s="123">
        <f t="shared" si="240"/>
        <v>110375</v>
      </c>
      <c r="M808" s="123">
        <f t="shared" si="240"/>
        <v>-3090</v>
      </c>
      <c r="N808" s="123">
        <f t="shared" si="240"/>
        <v>107285</v>
      </c>
    </row>
    <row r="809" spans="1:14" ht="85.5" customHeight="1" x14ac:dyDescent="0.25">
      <c r="A809" s="27" t="s">
        <v>241</v>
      </c>
      <c r="B809" s="48" t="s">
        <v>994</v>
      </c>
      <c r="C809" s="15" t="s">
        <v>36</v>
      </c>
      <c r="D809" s="15" t="s">
        <v>21</v>
      </c>
      <c r="E809" s="15" t="s">
        <v>93</v>
      </c>
      <c r="F809" s="123">
        <v>101393</v>
      </c>
      <c r="G809" s="123"/>
      <c r="H809" s="123">
        <f>F809+G809</f>
        <v>101393</v>
      </c>
      <c r="I809" s="123">
        <v>104530</v>
      </c>
      <c r="J809" s="164">
        <v>-3084</v>
      </c>
      <c r="K809" s="123">
        <f>I809+J809</f>
        <v>101446</v>
      </c>
      <c r="L809" s="123">
        <v>104755</v>
      </c>
      <c r="M809" s="123">
        <v>-3090</v>
      </c>
      <c r="N809" s="123">
        <f>L809+M809</f>
        <v>101665</v>
      </c>
    </row>
    <row r="810" spans="1:14" ht="53.25" customHeight="1" x14ac:dyDescent="0.25">
      <c r="A810" s="27" t="s">
        <v>243</v>
      </c>
      <c r="B810" s="48" t="s">
        <v>994</v>
      </c>
      <c r="C810" s="15" t="s">
        <v>49</v>
      </c>
      <c r="D810" s="15" t="s">
        <v>21</v>
      </c>
      <c r="E810" s="15" t="s">
        <v>93</v>
      </c>
      <c r="F810" s="123">
        <v>5570</v>
      </c>
      <c r="G810" s="123"/>
      <c r="H810" s="123">
        <f>F810+G810</f>
        <v>5570</v>
      </c>
      <c r="I810" s="123">
        <v>5570</v>
      </c>
      <c r="J810" s="164"/>
      <c r="K810" s="123">
        <f>I810+J810</f>
        <v>5570</v>
      </c>
      <c r="L810" s="123">
        <v>5570</v>
      </c>
      <c r="M810" s="123"/>
      <c r="N810" s="123">
        <f>L810+M810</f>
        <v>5570</v>
      </c>
    </row>
    <row r="811" spans="1:14" ht="42.75" customHeight="1" x14ac:dyDescent="0.25">
      <c r="A811" s="27" t="s">
        <v>244</v>
      </c>
      <c r="B811" s="48" t="s">
        <v>994</v>
      </c>
      <c r="C811" s="15" t="s">
        <v>40</v>
      </c>
      <c r="D811" s="15" t="s">
        <v>21</v>
      </c>
      <c r="E811" s="15" t="s">
        <v>93</v>
      </c>
      <c r="F811" s="123">
        <v>50</v>
      </c>
      <c r="G811" s="123"/>
      <c r="H811" s="123">
        <f>F811+G811</f>
        <v>50</v>
      </c>
      <c r="I811" s="123">
        <v>50</v>
      </c>
      <c r="J811" s="164"/>
      <c r="K811" s="123">
        <f>I811+J811</f>
        <v>50</v>
      </c>
      <c r="L811" s="123">
        <v>50</v>
      </c>
      <c r="M811" s="123"/>
      <c r="N811" s="123">
        <f>L811+M811</f>
        <v>50</v>
      </c>
    </row>
    <row r="812" spans="1:14" ht="43.5" customHeight="1" x14ac:dyDescent="0.25">
      <c r="A812" s="27" t="s">
        <v>466</v>
      </c>
      <c r="B812" s="48" t="s">
        <v>995</v>
      </c>
      <c r="C812" s="14"/>
      <c r="D812" s="14"/>
      <c r="E812" s="14"/>
      <c r="F812" s="123">
        <f t="shared" ref="F812:N812" si="241">F813</f>
        <v>2525</v>
      </c>
      <c r="G812" s="123">
        <f t="shared" si="241"/>
        <v>0</v>
      </c>
      <c r="H812" s="123">
        <f t="shared" si="241"/>
        <v>2525</v>
      </c>
      <c r="I812" s="123">
        <f t="shared" si="241"/>
        <v>2603</v>
      </c>
      <c r="J812" s="164">
        <f t="shared" si="241"/>
        <v>-78</v>
      </c>
      <c r="K812" s="123">
        <f t="shared" si="241"/>
        <v>2525</v>
      </c>
      <c r="L812" s="123">
        <f t="shared" si="241"/>
        <v>2603</v>
      </c>
      <c r="M812" s="123">
        <f t="shared" si="241"/>
        <v>-78</v>
      </c>
      <c r="N812" s="123">
        <f t="shared" si="241"/>
        <v>2525</v>
      </c>
    </row>
    <row r="813" spans="1:14" ht="78.75" x14ac:dyDescent="0.25">
      <c r="A813" s="24" t="s">
        <v>269</v>
      </c>
      <c r="B813" s="48" t="s">
        <v>996</v>
      </c>
      <c r="C813" s="15" t="s">
        <v>36</v>
      </c>
      <c r="D813" s="15" t="s">
        <v>21</v>
      </c>
      <c r="E813" s="15" t="s">
        <v>93</v>
      </c>
      <c r="F813" s="123">
        <v>2525</v>
      </c>
      <c r="G813" s="123"/>
      <c r="H813" s="123">
        <f>F813+G813</f>
        <v>2525</v>
      </c>
      <c r="I813" s="123">
        <v>2603</v>
      </c>
      <c r="J813" s="164">
        <v>-78</v>
      </c>
      <c r="K813" s="123">
        <f>I813+J813</f>
        <v>2525</v>
      </c>
      <c r="L813" s="123">
        <v>2603</v>
      </c>
      <c r="M813" s="123">
        <v>-78</v>
      </c>
      <c r="N813" s="123">
        <f>L813+M813</f>
        <v>2525</v>
      </c>
    </row>
    <row r="814" spans="1:14" ht="55.5" customHeight="1" x14ac:dyDescent="0.25">
      <c r="A814" s="25" t="s">
        <v>997</v>
      </c>
      <c r="B814" s="41">
        <v>9</v>
      </c>
      <c r="C814" s="8"/>
      <c r="D814" s="9"/>
      <c r="E814" s="9"/>
      <c r="F814" s="146">
        <f t="shared" ref="F814:N814" si="242">F815+F857+F886</f>
        <v>1288162</v>
      </c>
      <c r="G814" s="146">
        <f t="shared" si="242"/>
        <v>980211</v>
      </c>
      <c r="H814" s="146">
        <f t="shared" si="242"/>
        <v>2268373</v>
      </c>
      <c r="I814" s="146">
        <f t="shared" si="242"/>
        <v>826606</v>
      </c>
      <c r="J814" s="170">
        <f t="shared" si="242"/>
        <v>379775</v>
      </c>
      <c r="K814" s="146">
        <f t="shared" si="242"/>
        <v>1206381</v>
      </c>
      <c r="L814" s="146">
        <f t="shared" si="242"/>
        <v>862485</v>
      </c>
      <c r="M814" s="146">
        <f t="shared" si="242"/>
        <v>141451</v>
      </c>
      <c r="N814" s="146">
        <f t="shared" si="242"/>
        <v>1003936</v>
      </c>
    </row>
    <row r="815" spans="1:14" ht="41.25" customHeight="1" x14ac:dyDescent="0.25">
      <c r="A815" s="25" t="s">
        <v>998</v>
      </c>
      <c r="B815" s="38" t="s">
        <v>999</v>
      </c>
      <c r="C815" s="8"/>
      <c r="D815" s="9"/>
      <c r="E815" s="9"/>
      <c r="F815" s="146">
        <f t="shared" ref="F815:N815" si="243">F837+F816+F819+F824+F830+F834+F844+F847</f>
        <v>557598</v>
      </c>
      <c r="G815" s="146">
        <f t="shared" si="243"/>
        <v>925352</v>
      </c>
      <c r="H815" s="146">
        <f t="shared" si="243"/>
        <v>1482950</v>
      </c>
      <c r="I815" s="146">
        <f t="shared" si="243"/>
        <v>422714</v>
      </c>
      <c r="J815" s="170">
        <f t="shared" si="243"/>
        <v>225237</v>
      </c>
      <c r="K815" s="146">
        <f t="shared" si="243"/>
        <v>647951</v>
      </c>
      <c r="L815" s="146">
        <f t="shared" si="243"/>
        <v>438958</v>
      </c>
      <c r="M815" s="146">
        <f t="shared" si="243"/>
        <v>-13023</v>
      </c>
      <c r="N815" s="146">
        <f t="shared" si="243"/>
        <v>425935</v>
      </c>
    </row>
    <row r="816" spans="1:14" ht="31.5" x14ac:dyDescent="0.25">
      <c r="A816" s="196" t="s">
        <v>1000</v>
      </c>
      <c r="B816" s="43" t="s">
        <v>1001</v>
      </c>
      <c r="C816" s="10"/>
      <c r="D816" s="12"/>
      <c r="E816" s="12"/>
      <c r="F816" s="147">
        <f>F817+F818</f>
        <v>33594</v>
      </c>
      <c r="G816" s="147">
        <f>G817+G818</f>
        <v>0</v>
      </c>
      <c r="H816" s="147">
        <f>H817+H818</f>
        <v>33594</v>
      </c>
      <c r="I816" s="147">
        <f>I817+I818</f>
        <v>0</v>
      </c>
      <c r="J816" s="171">
        <f>J817+J818</f>
        <v>0</v>
      </c>
      <c r="K816" s="147"/>
      <c r="L816" s="147"/>
      <c r="M816" s="147"/>
      <c r="N816" s="147"/>
    </row>
    <row r="817" spans="1:14" ht="94.5" x14ac:dyDescent="0.25">
      <c r="A817" s="44" t="s">
        <v>1979</v>
      </c>
      <c r="B817" s="43" t="s">
        <v>1002</v>
      </c>
      <c r="C817" s="10">
        <v>300</v>
      </c>
      <c r="D817" s="13" t="s">
        <v>37</v>
      </c>
      <c r="E817" s="13" t="s">
        <v>30</v>
      </c>
      <c r="F817" s="123">
        <v>106</v>
      </c>
      <c r="G817" s="123"/>
      <c r="H817" s="123">
        <f>F817+G817</f>
        <v>106</v>
      </c>
      <c r="I817" s="123">
        <v>0</v>
      </c>
      <c r="J817" s="164"/>
      <c r="K817" s="123"/>
      <c r="L817" s="123"/>
      <c r="M817" s="123"/>
      <c r="N817" s="123"/>
    </row>
    <row r="818" spans="1:14" ht="84.75" customHeight="1" x14ac:dyDescent="0.25">
      <c r="A818" s="44" t="s">
        <v>1980</v>
      </c>
      <c r="B818" s="43" t="s">
        <v>1002</v>
      </c>
      <c r="C818" s="10">
        <v>500</v>
      </c>
      <c r="D818" s="13" t="s">
        <v>37</v>
      </c>
      <c r="E818" s="13" t="s">
        <v>30</v>
      </c>
      <c r="F818" s="123">
        <v>33488</v>
      </c>
      <c r="G818" s="123"/>
      <c r="H818" s="123">
        <f>F818+G818</f>
        <v>33488</v>
      </c>
      <c r="I818" s="123">
        <v>0</v>
      </c>
      <c r="J818" s="164"/>
      <c r="K818" s="123"/>
      <c r="L818" s="123"/>
      <c r="M818" s="123"/>
      <c r="N818" s="123"/>
    </row>
    <row r="819" spans="1:14" ht="37.5" customHeight="1" x14ac:dyDescent="0.25">
      <c r="A819" s="196" t="s">
        <v>1003</v>
      </c>
      <c r="B819" s="43" t="s">
        <v>1004</v>
      </c>
      <c r="C819" s="10"/>
      <c r="D819" s="12"/>
      <c r="E819" s="12"/>
      <c r="F819" s="147">
        <f t="shared" ref="F819:L819" si="244">F821+F822+F823</f>
        <v>23158</v>
      </c>
      <c r="G819" s="147">
        <f>G821+G822+G823+G820</f>
        <v>-5075</v>
      </c>
      <c r="H819" s="147">
        <f>H821+H822+H823+H820</f>
        <v>18083</v>
      </c>
      <c r="I819" s="147">
        <f t="shared" si="244"/>
        <v>38069</v>
      </c>
      <c r="J819" s="171">
        <f>J821+J822+J823+J820</f>
        <v>-8364</v>
      </c>
      <c r="K819" s="147">
        <f>K821+K822+K823+K820</f>
        <v>29705</v>
      </c>
      <c r="L819" s="147">
        <f t="shared" si="244"/>
        <v>38045</v>
      </c>
      <c r="M819" s="147">
        <f>M821+M822+M823+M820</f>
        <v>-8375</v>
      </c>
      <c r="N819" s="147">
        <f>N821+N822+N823+N820</f>
        <v>29670</v>
      </c>
    </row>
    <row r="820" spans="1:14" ht="57.75" customHeight="1" x14ac:dyDescent="0.25">
      <c r="A820" s="44" t="s">
        <v>1890</v>
      </c>
      <c r="B820" s="43" t="s">
        <v>1006</v>
      </c>
      <c r="C820" s="10">
        <v>300</v>
      </c>
      <c r="D820" s="13" t="s">
        <v>37</v>
      </c>
      <c r="E820" s="13" t="s">
        <v>30</v>
      </c>
      <c r="F820" s="147"/>
      <c r="G820" s="147">
        <v>10575</v>
      </c>
      <c r="H820" s="147">
        <f>F820+G820</f>
        <v>10575</v>
      </c>
      <c r="I820" s="147"/>
      <c r="J820" s="171">
        <v>17367</v>
      </c>
      <c r="K820" s="147">
        <f>I820+J820</f>
        <v>17367</v>
      </c>
      <c r="L820" s="147"/>
      <c r="M820" s="147">
        <v>17340</v>
      </c>
      <c r="N820" s="147">
        <f>L820+M820</f>
        <v>17340</v>
      </c>
    </row>
    <row r="821" spans="1:14" ht="87" hidden="1" customHeight="1" x14ac:dyDescent="0.25">
      <c r="A821" s="44" t="s">
        <v>1005</v>
      </c>
      <c r="B821" s="43" t="s">
        <v>1006</v>
      </c>
      <c r="C821" s="10">
        <v>300</v>
      </c>
      <c r="D821" s="13" t="s">
        <v>37</v>
      </c>
      <c r="E821" s="13" t="s">
        <v>30</v>
      </c>
      <c r="F821" s="123">
        <v>46</v>
      </c>
      <c r="G821" s="123">
        <v>-46</v>
      </c>
      <c r="H821" s="123">
        <f>F821+G821</f>
        <v>0</v>
      </c>
      <c r="I821" s="123">
        <v>38069</v>
      </c>
      <c r="J821" s="164">
        <v>-38069</v>
      </c>
      <c r="K821" s="123">
        <f>I821+J821</f>
        <v>0</v>
      </c>
      <c r="L821" s="123">
        <v>38045</v>
      </c>
      <c r="M821" s="123">
        <v>-38045</v>
      </c>
      <c r="N821" s="123">
        <f>L821+M821</f>
        <v>0</v>
      </c>
    </row>
    <row r="822" spans="1:14" ht="71.25" hidden="1" customHeight="1" x14ac:dyDescent="0.25">
      <c r="A822" s="44" t="s">
        <v>1007</v>
      </c>
      <c r="B822" s="43" t="s">
        <v>1006</v>
      </c>
      <c r="C822" s="10">
        <v>500</v>
      </c>
      <c r="D822" s="13" t="s">
        <v>37</v>
      </c>
      <c r="E822" s="13" t="s">
        <v>30</v>
      </c>
      <c r="F822" s="147">
        <v>23112</v>
      </c>
      <c r="G822" s="147">
        <v>-23112</v>
      </c>
      <c r="H822" s="123">
        <f>F822+G822</f>
        <v>0</v>
      </c>
      <c r="I822" s="147">
        <v>0</v>
      </c>
      <c r="J822" s="171"/>
      <c r="K822" s="123">
        <f>I822+J822</f>
        <v>0</v>
      </c>
      <c r="L822" s="147">
        <v>0</v>
      </c>
      <c r="M822" s="147"/>
      <c r="N822" s="123">
        <f>L822+M822</f>
        <v>0</v>
      </c>
    </row>
    <row r="823" spans="1:14" ht="72" customHeight="1" x14ac:dyDescent="0.25">
      <c r="A823" s="44" t="s">
        <v>1891</v>
      </c>
      <c r="B823" s="43" t="s">
        <v>1873</v>
      </c>
      <c r="C823" s="10">
        <v>300</v>
      </c>
      <c r="D823" s="13" t="s">
        <v>37</v>
      </c>
      <c r="E823" s="13" t="s">
        <v>30</v>
      </c>
      <c r="F823" s="123"/>
      <c r="G823" s="123">
        <v>7508</v>
      </c>
      <c r="H823" s="123">
        <f>F823+G823</f>
        <v>7508</v>
      </c>
      <c r="I823" s="123"/>
      <c r="J823" s="164">
        <v>12338</v>
      </c>
      <c r="K823" s="123">
        <f>I823+J823</f>
        <v>12338</v>
      </c>
      <c r="L823" s="123"/>
      <c r="M823" s="123">
        <v>12330</v>
      </c>
      <c r="N823" s="123">
        <f>L823+M823</f>
        <v>12330</v>
      </c>
    </row>
    <row r="824" spans="1:14" ht="21.75" customHeight="1" x14ac:dyDescent="0.25">
      <c r="A824" s="44" t="s">
        <v>1008</v>
      </c>
      <c r="B824" s="43" t="s">
        <v>1009</v>
      </c>
      <c r="C824" s="86"/>
      <c r="D824" s="12"/>
      <c r="E824" s="12"/>
      <c r="F824" s="147">
        <f t="shared" ref="F824:L824" si="245">F825+F828+F827+F826</f>
        <v>75512</v>
      </c>
      <c r="G824" s="147">
        <f>G825+G828+G827+G826+G829</f>
        <v>0</v>
      </c>
      <c r="H824" s="147">
        <f>H825+H828+H827+H826+H829</f>
        <v>75512</v>
      </c>
      <c r="I824" s="147">
        <f t="shared" si="245"/>
        <v>9285</v>
      </c>
      <c r="J824" s="171">
        <f>J825+J828+J827+J826+J829</f>
        <v>0</v>
      </c>
      <c r="K824" s="147">
        <f>K825+K828+K827+K826+K829</f>
        <v>9285</v>
      </c>
      <c r="L824" s="147">
        <f t="shared" si="245"/>
        <v>9285</v>
      </c>
      <c r="M824" s="147">
        <f>M825+M828+M827+M826+M829</f>
        <v>0</v>
      </c>
      <c r="N824" s="147">
        <f>N825+N828+N827+N826+N829</f>
        <v>9285</v>
      </c>
    </row>
    <row r="825" spans="1:14" ht="38.25" customHeight="1" x14ac:dyDescent="0.25">
      <c r="A825" s="196" t="s">
        <v>1010</v>
      </c>
      <c r="B825" s="43" t="s">
        <v>1011</v>
      </c>
      <c r="C825" s="10">
        <v>300</v>
      </c>
      <c r="D825" s="13" t="s">
        <v>37</v>
      </c>
      <c r="E825" s="13" t="s">
        <v>30</v>
      </c>
      <c r="F825" s="123">
        <v>300</v>
      </c>
      <c r="G825" s="123"/>
      <c r="H825" s="123">
        <f>F825+G825</f>
        <v>300</v>
      </c>
      <c r="I825" s="123">
        <v>300</v>
      </c>
      <c r="J825" s="164"/>
      <c r="K825" s="123">
        <f>I825+J825</f>
        <v>300</v>
      </c>
      <c r="L825" s="123">
        <v>300</v>
      </c>
      <c r="M825" s="123"/>
      <c r="N825" s="123">
        <f>L825+M825</f>
        <v>300</v>
      </c>
    </row>
    <row r="826" spans="1:14" ht="31.5" hidden="1" x14ac:dyDescent="0.25">
      <c r="A826" s="196" t="s">
        <v>1012</v>
      </c>
      <c r="B826" s="43" t="s">
        <v>1013</v>
      </c>
      <c r="C826" s="10">
        <v>500</v>
      </c>
      <c r="D826" s="13" t="s">
        <v>37</v>
      </c>
      <c r="E826" s="13" t="s">
        <v>30</v>
      </c>
      <c r="F826" s="123"/>
      <c r="G826" s="123"/>
      <c r="H826" s="123"/>
      <c r="I826" s="123"/>
      <c r="J826" s="164"/>
      <c r="K826" s="123"/>
      <c r="L826" s="123"/>
      <c r="M826" s="123"/>
      <c r="N826" s="123"/>
    </row>
    <row r="827" spans="1:14" ht="47.25" hidden="1" x14ac:dyDescent="0.25">
      <c r="A827" s="196" t="s">
        <v>1014</v>
      </c>
      <c r="B827" s="57" t="s">
        <v>1015</v>
      </c>
      <c r="C827" s="10">
        <v>300</v>
      </c>
      <c r="D827" s="13" t="s">
        <v>37</v>
      </c>
      <c r="E827" s="13" t="s">
        <v>30</v>
      </c>
      <c r="F827" s="123"/>
      <c r="G827" s="123"/>
      <c r="H827" s="123"/>
      <c r="I827" s="123"/>
      <c r="J827" s="164"/>
      <c r="K827" s="123"/>
      <c r="L827" s="123"/>
      <c r="M827" s="123"/>
      <c r="N827" s="123"/>
    </row>
    <row r="828" spans="1:14" ht="47.25" hidden="1" x14ac:dyDescent="0.25">
      <c r="A828" s="196" t="s">
        <v>1016</v>
      </c>
      <c r="B828" s="57" t="s">
        <v>1015</v>
      </c>
      <c r="C828" s="10">
        <v>500</v>
      </c>
      <c r="D828" s="13" t="s">
        <v>37</v>
      </c>
      <c r="E828" s="13" t="s">
        <v>30</v>
      </c>
      <c r="F828" s="123">
        <v>75212</v>
      </c>
      <c r="G828" s="123">
        <v>-75212</v>
      </c>
      <c r="H828" s="123">
        <f>F828+G828</f>
        <v>0</v>
      </c>
      <c r="I828" s="123">
        <v>8985</v>
      </c>
      <c r="J828" s="164">
        <v>-8985</v>
      </c>
      <c r="K828" s="123">
        <f>I828+J828</f>
        <v>0</v>
      </c>
      <c r="L828" s="123">
        <v>8985</v>
      </c>
      <c r="M828" s="123">
        <v>-8985</v>
      </c>
      <c r="N828" s="123">
        <f>L828+M828</f>
        <v>0</v>
      </c>
    </row>
    <row r="829" spans="1:14" ht="38.25" customHeight="1" x14ac:dyDescent="0.25">
      <c r="A829" s="196" t="s">
        <v>1889</v>
      </c>
      <c r="B829" s="57" t="s">
        <v>1888</v>
      </c>
      <c r="C829" s="10">
        <v>500</v>
      </c>
      <c r="D829" s="13" t="s">
        <v>37</v>
      </c>
      <c r="E829" s="13" t="s">
        <v>30</v>
      </c>
      <c r="F829" s="123"/>
      <c r="G829" s="123">
        <v>75212</v>
      </c>
      <c r="H829" s="123">
        <f>F829+G829</f>
        <v>75212</v>
      </c>
      <c r="I829" s="123"/>
      <c r="J829" s="164">
        <v>8985</v>
      </c>
      <c r="K829" s="123">
        <f>I829+J829</f>
        <v>8985</v>
      </c>
      <c r="L829" s="123"/>
      <c r="M829" s="123">
        <v>8985</v>
      </c>
      <c r="N829" s="123">
        <f>L829+M829</f>
        <v>8985</v>
      </c>
    </row>
    <row r="830" spans="1:14" ht="39.75" customHeight="1" x14ac:dyDescent="0.25">
      <c r="A830" s="44" t="s">
        <v>1017</v>
      </c>
      <c r="B830" s="43" t="s">
        <v>1018</v>
      </c>
      <c r="C830" s="10"/>
      <c r="D830" s="12"/>
      <c r="E830" s="12"/>
      <c r="F830" s="147">
        <f t="shared" ref="F830:N830" si="246">F831+F833+F832</f>
        <v>310365</v>
      </c>
      <c r="G830" s="147">
        <f t="shared" si="246"/>
        <v>32425</v>
      </c>
      <c r="H830" s="147">
        <f t="shared" si="246"/>
        <v>342790</v>
      </c>
      <c r="I830" s="147">
        <f t="shared" si="246"/>
        <v>325360</v>
      </c>
      <c r="J830" s="171">
        <f t="shared" si="246"/>
        <v>30212</v>
      </c>
      <c r="K830" s="147">
        <f t="shared" si="246"/>
        <v>355572</v>
      </c>
      <c r="L830" s="147">
        <f t="shared" si="246"/>
        <v>341628</v>
      </c>
      <c r="M830" s="147">
        <f t="shared" si="246"/>
        <v>-4648</v>
      </c>
      <c r="N830" s="147">
        <f t="shared" si="246"/>
        <v>336980</v>
      </c>
    </row>
    <row r="831" spans="1:14" ht="57.75" customHeight="1" x14ac:dyDescent="0.25">
      <c r="A831" s="196" t="s">
        <v>1019</v>
      </c>
      <c r="B831" s="43" t="s">
        <v>1020</v>
      </c>
      <c r="C831" s="10">
        <v>500</v>
      </c>
      <c r="D831" s="13" t="s">
        <v>37</v>
      </c>
      <c r="E831" s="13" t="s">
        <v>93</v>
      </c>
      <c r="F831" s="123">
        <v>278787</v>
      </c>
      <c r="G831" s="123">
        <v>32425</v>
      </c>
      <c r="H831" s="123">
        <f>F831+G831</f>
        <v>311212</v>
      </c>
      <c r="I831" s="123">
        <v>292448</v>
      </c>
      <c r="J831" s="164">
        <v>30212</v>
      </c>
      <c r="K831" s="123">
        <f>I831+J831</f>
        <v>322660</v>
      </c>
      <c r="L831" s="123">
        <v>307400</v>
      </c>
      <c r="M831" s="123">
        <v>-4648</v>
      </c>
      <c r="N831" s="123">
        <f>L831+M831</f>
        <v>302752</v>
      </c>
    </row>
    <row r="832" spans="1:14" ht="63" hidden="1" x14ac:dyDescent="0.25">
      <c r="A832" s="44" t="s">
        <v>777</v>
      </c>
      <c r="B832" s="43" t="s">
        <v>1021</v>
      </c>
      <c r="C832" s="10">
        <v>500</v>
      </c>
      <c r="D832" s="13" t="s">
        <v>37</v>
      </c>
      <c r="E832" s="13" t="s">
        <v>93</v>
      </c>
      <c r="F832" s="123"/>
      <c r="G832" s="123"/>
      <c r="H832" s="123"/>
      <c r="I832" s="123"/>
      <c r="J832" s="164"/>
      <c r="K832" s="123"/>
      <c r="L832" s="123"/>
      <c r="M832" s="123"/>
      <c r="N832" s="123"/>
    </row>
    <row r="833" spans="1:14" ht="51" customHeight="1" x14ac:dyDescent="0.25">
      <c r="A833" s="196" t="s">
        <v>1022</v>
      </c>
      <c r="B833" s="43" t="s">
        <v>1023</v>
      </c>
      <c r="C833" s="10">
        <v>500</v>
      </c>
      <c r="D833" s="13" t="s">
        <v>37</v>
      </c>
      <c r="E833" s="13" t="s">
        <v>93</v>
      </c>
      <c r="F833" s="123">
        <v>31578</v>
      </c>
      <c r="G833" s="123"/>
      <c r="H833" s="123">
        <f>F833+G833</f>
        <v>31578</v>
      </c>
      <c r="I833" s="123">
        <v>32912</v>
      </c>
      <c r="J833" s="164"/>
      <c r="K833" s="123">
        <f>I833+J833</f>
        <v>32912</v>
      </c>
      <c r="L833" s="123">
        <v>34228</v>
      </c>
      <c r="M833" s="123"/>
      <c r="N833" s="123">
        <f>L833+M833</f>
        <v>34228</v>
      </c>
    </row>
    <row r="834" spans="1:14" ht="42.75" customHeight="1" x14ac:dyDescent="0.25">
      <c r="A834" s="44" t="s">
        <v>1024</v>
      </c>
      <c r="B834" s="57" t="s">
        <v>1025</v>
      </c>
      <c r="C834" s="10"/>
      <c r="D834" s="12"/>
      <c r="E834" s="12"/>
      <c r="F834" s="147">
        <f t="shared" ref="F834:N834" si="247">F835+F836</f>
        <v>113000</v>
      </c>
      <c r="G834" s="147">
        <f t="shared" si="247"/>
        <v>0</v>
      </c>
      <c r="H834" s="147">
        <f t="shared" si="247"/>
        <v>113000</v>
      </c>
      <c r="I834" s="147">
        <f t="shared" si="247"/>
        <v>50000</v>
      </c>
      <c r="J834" s="171">
        <f t="shared" si="247"/>
        <v>0</v>
      </c>
      <c r="K834" s="147">
        <f t="shared" si="247"/>
        <v>50000</v>
      </c>
      <c r="L834" s="147">
        <f t="shared" si="247"/>
        <v>50000</v>
      </c>
      <c r="M834" s="147">
        <f t="shared" si="247"/>
        <v>0</v>
      </c>
      <c r="N834" s="147">
        <f t="shared" si="247"/>
        <v>50000</v>
      </c>
    </row>
    <row r="835" spans="1:14" ht="69.75" customHeight="1" x14ac:dyDescent="0.25">
      <c r="A835" s="44" t="s">
        <v>1026</v>
      </c>
      <c r="B835" s="46" t="s">
        <v>1027</v>
      </c>
      <c r="C835" s="10">
        <v>400</v>
      </c>
      <c r="D835" s="13" t="s">
        <v>81</v>
      </c>
      <c r="E835" s="13" t="s">
        <v>71</v>
      </c>
      <c r="F835" s="123">
        <v>0</v>
      </c>
      <c r="G835" s="123">
        <v>0</v>
      </c>
      <c r="H835" s="123"/>
      <c r="I835" s="123">
        <v>50000</v>
      </c>
      <c r="J835" s="164">
        <v>0</v>
      </c>
      <c r="K835" s="123">
        <f>I835+J835</f>
        <v>50000</v>
      </c>
      <c r="L835" s="123">
        <v>50000</v>
      </c>
      <c r="M835" s="123">
        <v>0</v>
      </c>
      <c r="N835" s="123">
        <f>L835+M835</f>
        <v>50000</v>
      </c>
    </row>
    <row r="836" spans="1:14" ht="74.25" customHeight="1" x14ac:dyDescent="0.25">
      <c r="A836" s="44" t="s">
        <v>1919</v>
      </c>
      <c r="B836" s="46" t="s">
        <v>1028</v>
      </c>
      <c r="C836" s="10">
        <v>500</v>
      </c>
      <c r="D836" s="13" t="s">
        <v>81</v>
      </c>
      <c r="E836" s="13" t="s">
        <v>71</v>
      </c>
      <c r="F836" s="123">
        <v>113000</v>
      </c>
      <c r="G836" s="123"/>
      <c r="H836" s="123">
        <f>F836+G836</f>
        <v>113000</v>
      </c>
      <c r="I836" s="123">
        <v>0</v>
      </c>
      <c r="J836" s="164"/>
      <c r="K836" s="123"/>
      <c r="L836" s="123"/>
      <c r="M836" s="123"/>
      <c r="N836" s="123"/>
    </row>
    <row r="837" spans="1:14" ht="38.25" customHeight="1" x14ac:dyDescent="0.25">
      <c r="A837" s="23" t="s">
        <v>1029</v>
      </c>
      <c r="B837" s="55" t="s">
        <v>1030</v>
      </c>
      <c r="C837" s="10"/>
      <c r="D837" s="12"/>
      <c r="E837" s="12"/>
      <c r="F837" s="125">
        <f>F839+F842+F843+F838+F841</f>
        <v>0</v>
      </c>
      <c r="G837" s="125">
        <f>G839+G842+G843+G838+G841</f>
        <v>101945</v>
      </c>
      <c r="H837" s="125">
        <f>H839+H842+H843+H838+H841</f>
        <v>101945</v>
      </c>
      <c r="I837" s="125">
        <f>I839+I842+I843+I838+I841</f>
        <v>0</v>
      </c>
      <c r="J837" s="173">
        <f>J839+J842+J843+J838+J841</f>
        <v>0</v>
      </c>
      <c r="K837" s="125"/>
      <c r="L837" s="125"/>
      <c r="M837" s="125"/>
      <c r="N837" s="125"/>
    </row>
    <row r="838" spans="1:14" ht="31.5" x14ac:dyDescent="0.25">
      <c r="A838" s="23" t="s">
        <v>1858</v>
      </c>
      <c r="B838" s="55" t="s">
        <v>1857</v>
      </c>
      <c r="C838" s="10">
        <v>500</v>
      </c>
      <c r="D838" s="13" t="s">
        <v>81</v>
      </c>
      <c r="E838" s="13" t="s">
        <v>21</v>
      </c>
      <c r="F838" s="123"/>
      <c r="G838" s="123">
        <v>101945</v>
      </c>
      <c r="H838" s="123">
        <f>F838+G838</f>
        <v>101945</v>
      </c>
      <c r="I838" s="123"/>
      <c r="J838" s="164"/>
      <c r="K838" s="123"/>
      <c r="L838" s="123"/>
      <c r="M838" s="123"/>
      <c r="N838" s="123"/>
    </row>
    <row r="839" spans="1:14" ht="63" hidden="1" x14ac:dyDescent="0.25">
      <c r="A839" s="23" t="s">
        <v>1032</v>
      </c>
      <c r="B839" s="55" t="s">
        <v>1031</v>
      </c>
      <c r="C839" s="10">
        <v>500</v>
      </c>
      <c r="D839" s="13" t="s">
        <v>81</v>
      </c>
      <c r="E839" s="13" t="s">
        <v>21</v>
      </c>
      <c r="F839" s="123"/>
      <c r="G839" s="123"/>
      <c r="H839" s="123"/>
      <c r="I839" s="123"/>
      <c r="J839" s="164"/>
      <c r="K839" s="123"/>
      <c r="L839" s="123"/>
      <c r="M839" s="123"/>
      <c r="N839" s="123"/>
    </row>
    <row r="840" spans="1:14" ht="15.75" hidden="1" x14ac:dyDescent="0.25">
      <c r="A840" s="23"/>
      <c r="B840" s="54"/>
      <c r="C840" s="10"/>
      <c r="D840" s="12"/>
      <c r="E840" s="12"/>
      <c r="F840" s="123"/>
      <c r="G840" s="123"/>
      <c r="H840" s="123"/>
      <c r="I840" s="123"/>
      <c r="J840" s="164"/>
      <c r="K840" s="123"/>
      <c r="L840" s="123"/>
      <c r="M840" s="123"/>
      <c r="N840" s="123"/>
    </row>
    <row r="841" spans="1:14" ht="47.25" hidden="1" x14ac:dyDescent="0.25">
      <c r="A841" s="23" t="s">
        <v>1033</v>
      </c>
      <c r="B841" s="55" t="s">
        <v>1034</v>
      </c>
      <c r="C841" s="10">
        <v>400</v>
      </c>
      <c r="D841" s="13" t="s">
        <v>81</v>
      </c>
      <c r="E841" s="13" t="s">
        <v>21</v>
      </c>
      <c r="F841" s="123"/>
      <c r="G841" s="123"/>
      <c r="H841" s="123"/>
      <c r="I841" s="123"/>
      <c r="J841" s="164"/>
      <c r="K841" s="123"/>
      <c r="L841" s="123"/>
      <c r="M841" s="123"/>
      <c r="N841" s="123"/>
    </row>
    <row r="842" spans="1:14" ht="47.25" hidden="1" x14ac:dyDescent="0.25">
      <c r="A842" s="23" t="s">
        <v>1035</v>
      </c>
      <c r="B842" s="55" t="s">
        <v>1034</v>
      </c>
      <c r="C842" s="10">
        <v>500</v>
      </c>
      <c r="D842" s="13" t="s">
        <v>81</v>
      </c>
      <c r="E842" s="13" t="s">
        <v>21</v>
      </c>
      <c r="F842" s="123"/>
      <c r="G842" s="123"/>
      <c r="H842" s="123"/>
      <c r="I842" s="123"/>
      <c r="J842" s="164"/>
      <c r="K842" s="123"/>
      <c r="L842" s="123"/>
      <c r="M842" s="123"/>
      <c r="N842" s="123"/>
    </row>
    <row r="843" spans="1:14" ht="15.75" hidden="1" x14ac:dyDescent="0.25">
      <c r="A843" s="23"/>
      <c r="B843" s="54"/>
      <c r="C843" s="10"/>
      <c r="D843" s="12"/>
      <c r="E843" s="12"/>
      <c r="F843" s="125"/>
      <c r="G843" s="125"/>
      <c r="H843" s="125"/>
      <c r="I843" s="125"/>
      <c r="J843" s="173"/>
      <c r="K843" s="125"/>
      <c r="L843" s="125"/>
      <c r="M843" s="125"/>
      <c r="N843" s="125"/>
    </row>
    <row r="844" spans="1:14" ht="36.75" customHeight="1" x14ac:dyDescent="0.25">
      <c r="A844" s="196" t="s">
        <v>1036</v>
      </c>
      <c r="B844" s="43" t="s">
        <v>1037</v>
      </c>
      <c r="C844" s="10"/>
      <c r="D844" s="12"/>
      <c r="E844" s="12"/>
      <c r="F844" s="147">
        <f>F845+F846</f>
        <v>1969</v>
      </c>
      <c r="G844" s="147">
        <f>G845+G846</f>
        <v>0</v>
      </c>
      <c r="H844" s="147">
        <f>H845+H846</f>
        <v>1969</v>
      </c>
      <c r="I844" s="147">
        <f>I845+I846</f>
        <v>0</v>
      </c>
      <c r="J844" s="171">
        <f>J845+J846</f>
        <v>0</v>
      </c>
      <c r="K844" s="147"/>
      <c r="L844" s="147"/>
      <c r="M844" s="147"/>
      <c r="N844" s="147"/>
    </row>
    <row r="845" spans="1:14" ht="47.25" hidden="1" x14ac:dyDescent="0.25">
      <c r="A845" s="44" t="s">
        <v>1038</v>
      </c>
      <c r="B845" s="43" t="s">
        <v>1039</v>
      </c>
      <c r="C845" s="10">
        <v>300</v>
      </c>
      <c r="D845" s="13" t="s">
        <v>37</v>
      </c>
      <c r="E845" s="13" t="s">
        <v>30</v>
      </c>
      <c r="F845" s="123"/>
      <c r="G845" s="123"/>
      <c r="H845" s="123"/>
      <c r="I845" s="123"/>
      <c r="J845" s="164"/>
      <c r="K845" s="123"/>
      <c r="L845" s="123"/>
      <c r="M845" s="123"/>
      <c r="N845" s="123"/>
    </row>
    <row r="846" spans="1:14" ht="39" customHeight="1" x14ac:dyDescent="0.25">
      <c r="A846" s="44" t="s">
        <v>1040</v>
      </c>
      <c r="B846" s="43" t="s">
        <v>1039</v>
      </c>
      <c r="C846" s="10">
        <v>500</v>
      </c>
      <c r="D846" s="13" t="s">
        <v>37</v>
      </c>
      <c r="E846" s="13" t="s">
        <v>30</v>
      </c>
      <c r="F846" s="123">
        <v>1969</v>
      </c>
      <c r="G846" s="123"/>
      <c r="H846" s="123">
        <f>F846+G846</f>
        <v>1969</v>
      </c>
      <c r="I846" s="123">
        <v>0</v>
      </c>
      <c r="J846" s="164"/>
      <c r="K846" s="123"/>
      <c r="L846" s="123"/>
      <c r="M846" s="123"/>
      <c r="N846" s="123"/>
    </row>
    <row r="847" spans="1:14" ht="39" customHeight="1" x14ac:dyDescent="0.25">
      <c r="A847" s="44" t="s">
        <v>1041</v>
      </c>
      <c r="B847" s="43" t="s">
        <v>1042</v>
      </c>
      <c r="C847" s="10"/>
      <c r="D847" s="12"/>
      <c r="E847" s="12"/>
      <c r="F847" s="123">
        <f>F849+F850+F851+F852+F855+F856</f>
        <v>0</v>
      </c>
      <c r="G847" s="123">
        <f>G849+G850+G851+G852+G855+G856+G854+G853</f>
        <v>796057</v>
      </c>
      <c r="H847" s="123">
        <f>H849+H850+H851+H852+H855+H856+H854+H853</f>
        <v>796057</v>
      </c>
      <c r="I847" s="123">
        <f>I849+I850+I851+I852+I855+I856</f>
        <v>0</v>
      </c>
      <c r="J847" s="164">
        <f>J849+J850+J851+J852+J855+J856+J848</f>
        <v>203389</v>
      </c>
      <c r="K847" s="123">
        <f>K849+K850+K851+K852+K855+K856+K848</f>
        <v>203389</v>
      </c>
      <c r="L847" s="123">
        <f>L849+L850+L851+L852+L855+L856</f>
        <v>0</v>
      </c>
      <c r="M847" s="123">
        <f>M849+M850+M851+M852+M855+M856</f>
        <v>0</v>
      </c>
      <c r="N847" s="123"/>
    </row>
    <row r="848" spans="1:14" ht="72" customHeight="1" x14ac:dyDescent="0.25">
      <c r="A848" s="44" t="s">
        <v>122</v>
      </c>
      <c r="B848" s="43" t="s">
        <v>1899</v>
      </c>
      <c r="C848" s="10">
        <v>400</v>
      </c>
      <c r="D848" s="13" t="s">
        <v>13</v>
      </c>
      <c r="E848" s="13" t="s">
        <v>71</v>
      </c>
      <c r="F848" s="123"/>
      <c r="G848" s="123"/>
      <c r="H848" s="123"/>
      <c r="I848" s="123"/>
      <c r="J848" s="164">
        <v>120292</v>
      </c>
      <c r="K848" s="123">
        <f>I848+J848</f>
        <v>120292</v>
      </c>
      <c r="L848" s="123"/>
      <c r="M848" s="123"/>
      <c r="N848" s="123"/>
    </row>
    <row r="849" spans="1:14" ht="39.75" customHeight="1" x14ac:dyDescent="0.25">
      <c r="A849" s="44" t="s">
        <v>1876</v>
      </c>
      <c r="B849" s="43" t="s">
        <v>1874</v>
      </c>
      <c r="C849" s="10">
        <v>500</v>
      </c>
      <c r="D849" s="13" t="s">
        <v>13</v>
      </c>
      <c r="E849" s="13" t="s">
        <v>71</v>
      </c>
      <c r="F849" s="123"/>
      <c r="G849" s="123"/>
      <c r="H849" s="123"/>
      <c r="I849" s="123"/>
      <c r="J849" s="164">
        <f>203389-120292</f>
        <v>83097</v>
      </c>
      <c r="K849" s="123">
        <f>I849+J849</f>
        <v>83097</v>
      </c>
      <c r="L849" s="123"/>
      <c r="M849" s="123"/>
      <c r="N849" s="123"/>
    </row>
    <row r="850" spans="1:14" ht="63" hidden="1" x14ac:dyDescent="0.25">
      <c r="A850" s="44" t="s">
        <v>1043</v>
      </c>
      <c r="B850" s="43" t="s">
        <v>1044</v>
      </c>
      <c r="C850" s="10">
        <v>400</v>
      </c>
      <c r="D850" s="13" t="s">
        <v>13</v>
      </c>
      <c r="E850" s="13" t="s">
        <v>71</v>
      </c>
      <c r="F850" s="123"/>
      <c r="G850" s="123"/>
      <c r="H850" s="123"/>
      <c r="I850" s="123"/>
      <c r="J850" s="164"/>
      <c r="K850" s="123"/>
      <c r="L850" s="123"/>
      <c r="M850" s="123"/>
      <c r="N850" s="123"/>
    </row>
    <row r="851" spans="1:14" ht="2.25" hidden="1" customHeight="1" x14ac:dyDescent="0.25">
      <c r="A851" s="44"/>
      <c r="B851" s="42"/>
      <c r="C851" s="10"/>
      <c r="D851" s="12"/>
      <c r="E851" s="12"/>
      <c r="F851" s="123"/>
      <c r="G851" s="123"/>
      <c r="H851" s="123"/>
      <c r="I851" s="123"/>
      <c r="J851" s="164"/>
      <c r="K851" s="123"/>
      <c r="L851" s="123"/>
      <c r="M851" s="123"/>
      <c r="N851" s="123"/>
    </row>
    <row r="852" spans="1:14" ht="53.25" customHeight="1" x14ac:dyDescent="0.25">
      <c r="A852" s="44" t="s">
        <v>1875</v>
      </c>
      <c r="B852" s="43" t="s">
        <v>1045</v>
      </c>
      <c r="C852" s="10">
        <v>400</v>
      </c>
      <c r="D852" s="13" t="s">
        <v>13</v>
      </c>
      <c r="E852" s="13" t="s">
        <v>21</v>
      </c>
      <c r="F852" s="123"/>
      <c r="G852" s="123">
        <f>232123+3</f>
        <v>232126</v>
      </c>
      <c r="H852" s="123">
        <f>F852+G852</f>
        <v>232126</v>
      </c>
      <c r="I852" s="123"/>
      <c r="J852" s="164"/>
      <c r="K852" s="123"/>
      <c r="L852" s="123"/>
      <c r="M852" s="123"/>
      <c r="N852" s="123"/>
    </row>
    <row r="853" spans="1:14" ht="56.25" customHeight="1" x14ac:dyDescent="0.25">
      <c r="A853" s="44" t="s">
        <v>1875</v>
      </c>
      <c r="B853" s="43" t="s">
        <v>1045</v>
      </c>
      <c r="C853" s="10">
        <v>400</v>
      </c>
      <c r="D853" s="13" t="s">
        <v>13</v>
      </c>
      <c r="E853" s="13" t="s">
        <v>71</v>
      </c>
      <c r="F853" s="123"/>
      <c r="G853" s="123">
        <f>1+221930</f>
        <v>221931</v>
      </c>
      <c r="H853" s="123">
        <f>F853+G853</f>
        <v>221931</v>
      </c>
      <c r="I853" s="123"/>
      <c r="J853" s="164"/>
      <c r="K853" s="123"/>
      <c r="L853" s="123"/>
      <c r="M853" s="123"/>
      <c r="N853" s="123"/>
    </row>
    <row r="854" spans="1:14" ht="43.5" customHeight="1" x14ac:dyDescent="0.25">
      <c r="A854" s="44" t="s">
        <v>1876</v>
      </c>
      <c r="B854" s="43" t="s">
        <v>1045</v>
      </c>
      <c r="C854" s="10">
        <v>500</v>
      </c>
      <c r="D854" s="13" t="s">
        <v>13</v>
      </c>
      <c r="E854" s="13" t="s">
        <v>21</v>
      </c>
      <c r="F854" s="123"/>
      <c r="G854" s="123">
        <v>240600</v>
      </c>
      <c r="H854" s="123">
        <f>F854+G854</f>
        <v>240600</v>
      </c>
      <c r="I854" s="123"/>
      <c r="J854" s="164"/>
      <c r="K854" s="123"/>
      <c r="L854" s="123"/>
      <c r="M854" s="123"/>
      <c r="N854" s="123"/>
    </row>
    <row r="855" spans="1:14" ht="58.5" hidden="1" customHeight="1" x14ac:dyDescent="0.25">
      <c r="A855" s="44"/>
      <c r="B855" s="43"/>
      <c r="C855" s="10"/>
      <c r="D855" s="13"/>
      <c r="E855" s="13"/>
      <c r="F855" s="123"/>
      <c r="G855" s="123"/>
      <c r="H855" s="123"/>
      <c r="I855" s="123"/>
      <c r="J855" s="164"/>
      <c r="K855" s="123"/>
      <c r="L855" s="123"/>
      <c r="M855" s="123"/>
      <c r="N855" s="123"/>
    </row>
    <row r="856" spans="1:14" ht="48" customHeight="1" x14ac:dyDescent="0.25">
      <c r="A856" s="44" t="s">
        <v>1876</v>
      </c>
      <c r="B856" s="43" t="s">
        <v>1045</v>
      </c>
      <c r="C856" s="10">
        <v>500</v>
      </c>
      <c r="D856" s="13" t="s">
        <v>13</v>
      </c>
      <c r="E856" s="13" t="s">
        <v>71</v>
      </c>
      <c r="F856" s="123"/>
      <c r="G856" s="123">
        <v>101400</v>
      </c>
      <c r="H856" s="123">
        <f>F856+G856</f>
        <v>101400</v>
      </c>
      <c r="I856" s="123"/>
      <c r="J856" s="164"/>
      <c r="K856" s="123"/>
      <c r="L856" s="123"/>
      <c r="M856" s="123"/>
      <c r="N856" s="123"/>
    </row>
    <row r="857" spans="1:14" ht="37.5" customHeight="1" x14ac:dyDescent="0.25">
      <c r="A857" s="25" t="s">
        <v>1046</v>
      </c>
      <c r="B857" s="38" t="s">
        <v>1047</v>
      </c>
      <c r="C857" s="8"/>
      <c r="D857" s="9"/>
      <c r="E857" s="9"/>
      <c r="F857" s="146">
        <f t="shared" ref="F857:N857" si="248">F858</f>
        <v>543274</v>
      </c>
      <c r="G857" s="146">
        <f t="shared" si="248"/>
        <v>54859</v>
      </c>
      <c r="H857" s="146">
        <f t="shared" si="248"/>
        <v>598133</v>
      </c>
      <c r="I857" s="146">
        <f t="shared" si="248"/>
        <v>211007</v>
      </c>
      <c r="J857" s="170">
        <f t="shared" si="248"/>
        <v>159604</v>
      </c>
      <c r="K857" s="146">
        <f t="shared" si="248"/>
        <v>370611</v>
      </c>
      <c r="L857" s="146">
        <f t="shared" si="248"/>
        <v>228446</v>
      </c>
      <c r="M857" s="146">
        <f t="shared" si="248"/>
        <v>159604</v>
      </c>
      <c r="N857" s="146">
        <f t="shared" si="248"/>
        <v>388050</v>
      </c>
    </row>
    <row r="858" spans="1:14" ht="40.5" customHeight="1" x14ac:dyDescent="0.25">
      <c r="A858" s="23" t="s">
        <v>1048</v>
      </c>
      <c r="B858" s="55" t="s">
        <v>1049</v>
      </c>
      <c r="C858" s="10"/>
      <c r="D858" s="12"/>
      <c r="E858" s="12"/>
      <c r="F858" s="125">
        <f t="shared" ref="F858:N858" si="249">F859+F861+F863+F871+F875+F877+F868</f>
        <v>543274</v>
      </c>
      <c r="G858" s="125">
        <f>G859+G861+G863+G871+G875+G877+G868+G884</f>
        <v>54859</v>
      </c>
      <c r="H858" s="125">
        <f>H859+H861+H863+H871+H875+H877+H868+H884</f>
        <v>598133</v>
      </c>
      <c r="I858" s="125">
        <f t="shared" si="249"/>
        <v>211007</v>
      </c>
      <c r="J858" s="173">
        <f t="shared" si="249"/>
        <v>159604</v>
      </c>
      <c r="K858" s="125">
        <f t="shared" si="249"/>
        <v>370611</v>
      </c>
      <c r="L858" s="125">
        <f t="shared" si="249"/>
        <v>228446</v>
      </c>
      <c r="M858" s="125">
        <f t="shared" si="249"/>
        <v>159604</v>
      </c>
      <c r="N858" s="125">
        <f t="shared" si="249"/>
        <v>388050</v>
      </c>
    </row>
    <row r="859" spans="1:14" ht="37.5" customHeight="1" x14ac:dyDescent="0.25">
      <c r="A859" s="23" t="s">
        <v>1050</v>
      </c>
      <c r="B859" s="55" t="s">
        <v>1051</v>
      </c>
      <c r="C859" s="10"/>
      <c r="D859" s="12"/>
      <c r="E859" s="12"/>
      <c r="F859" s="125">
        <f t="shared" ref="F859:N859" si="250">F860</f>
        <v>190509</v>
      </c>
      <c r="G859" s="125">
        <f t="shared" si="250"/>
        <v>0</v>
      </c>
      <c r="H859" s="125">
        <f t="shared" si="250"/>
        <v>190509</v>
      </c>
      <c r="I859" s="125">
        <f t="shared" si="250"/>
        <v>207883</v>
      </c>
      <c r="J859" s="173">
        <f t="shared" si="250"/>
        <v>0</v>
      </c>
      <c r="K859" s="125">
        <f t="shared" si="250"/>
        <v>207883</v>
      </c>
      <c r="L859" s="125">
        <f t="shared" si="250"/>
        <v>225322</v>
      </c>
      <c r="M859" s="125">
        <f t="shared" si="250"/>
        <v>0</v>
      </c>
      <c r="N859" s="125">
        <f t="shared" si="250"/>
        <v>225322</v>
      </c>
    </row>
    <row r="860" spans="1:14" ht="40.5" customHeight="1" x14ac:dyDescent="0.25">
      <c r="A860" s="23" t="s">
        <v>1052</v>
      </c>
      <c r="B860" s="55" t="s">
        <v>1053</v>
      </c>
      <c r="C860" s="10">
        <v>500</v>
      </c>
      <c r="D860" s="13" t="s">
        <v>81</v>
      </c>
      <c r="E860" s="13" t="s">
        <v>30</v>
      </c>
      <c r="F860" s="123">
        <v>190509</v>
      </c>
      <c r="G860" s="123"/>
      <c r="H860" s="123">
        <f>F860+G860</f>
        <v>190509</v>
      </c>
      <c r="I860" s="123">
        <v>207883</v>
      </c>
      <c r="J860" s="164"/>
      <c r="K860" s="123">
        <f>I860+J860</f>
        <v>207883</v>
      </c>
      <c r="L860" s="123">
        <v>225322</v>
      </c>
      <c r="M860" s="123"/>
      <c r="N860" s="123">
        <f>L860+M860</f>
        <v>225322</v>
      </c>
    </row>
    <row r="861" spans="1:14" ht="63.75" customHeight="1" x14ac:dyDescent="0.25">
      <c r="A861" s="23" t="s">
        <v>1054</v>
      </c>
      <c r="B861" s="55" t="s">
        <v>1055</v>
      </c>
      <c r="C861" s="10"/>
      <c r="D861" s="12"/>
      <c r="E861" s="12"/>
      <c r="F861" s="125">
        <f t="shared" ref="F861:N861" si="251">F862</f>
        <v>1124</v>
      </c>
      <c r="G861" s="125">
        <f t="shared" si="251"/>
        <v>0</v>
      </c>
      <c r="H861" s="125">
        <f t="shared" si="251"/>
        <v>1124</v>
      </c>
      <c r="I861" s="125">
        <f t="shared" si="251"/>
        <v>1124</v>
      </c>
      <c r="J861" s="173">
        <f t="shared" si="251"/>
        <v>0</v>
      </c>
      <c r="K861" s="125">
        <f t="shared" si="251"/>
        <v>1124</v>
      </c>
      <c r="L861" s="125">
        <f t="shared" si="251"/>
        <v>1124</v>
      </c>
      <c r="M861" s="125">
        <f t="shared" si="251"/>
        <v>0</v>
      </c>
      <c r="N861" s="125">
        <f t="shared" si="251"/>
        <v>1124</v>
      </c>
    </row>
    <row r="862" spans="1:14" ht="53.25" customHeight="1" x14ac:dyDescent="0.25">
      <c r="A862" s="23" t="s">
        <v>1056</v>
      </c>
      <c r="B862" s="55" t="s">
        <v>1057</v>
      </c>
      <c r="C862" s="10">
        <v>500</v>
      </c>
      <c r="D862" s="13" t="s">
        <v>81</v>
      </c>
      <c r="E862" s="13" t="s">
        <v>30</v>
      </c>
      <c r="F862" s="123">
        <v>1124</v>
      </c>
      <c r="G862" s="123"/>
      <c r="H862" s="123">
        <f>F862+G862</f>
        <v>1124</v>
      </c>
      <c r="I862" s="123">
        <v>1124</v>
      </c>
      <c r="J862" s="164"/>
      <c r="K862" s="123">
        <f>I862+J862</f>
        <v>1124</v>
      </c>
      <c r="L862" s="123">
        <v>1124</v>
      </c>
      <c r="M862" s="123"/>
      <c r="N862" s="123">
        <f>L862+M862</f>
        <v>1124</v>
      </c>
    </row>
    <row r="863" spans="1:14" ht="36" customHeight="1" x14ac:dyDescent="0.25">
      <c r="A863" s="23" t="s">
        <v>1058</v>
      </c>
      <c r="B863" s="55" t="s">
        <v>1059</v>
      </c>
      <c r="C863" s="10"/>
      <c r="D863" s="12"/>
      <c r="E863" s="12"/>
      <c r="F863" s="125">
        <f t="shared" ref="F863:N863" si="252">F865+F866+F867</f>
        <v>2000</v>
      </c>
      <c r="G863" s="125">
        <f t="shared" si="252"/>
        <v>0</v>
      </c>
      <c r="H863" s="125">
        <f t="shared" si="252"/>
        <v>2000</v>
      </c>
      <c r="I863" s="125">
        <f t="shared" si="252"/>
        <v>2000</v>
      </c>
      <c r="J863" s="173">
        <f t="shared" si="252"/>
        <v>0</v>
      </c>
      <c r="K863" s="125">
        <f t="shared" si="252"/>
        <v>2000</v>
      </c>
      <c r="L863" s="125">
        <f t="shared" si="252"/>
        <v>2000</v>
      </c>
      <c r="M863" s="125">
        <f t="shared" si="252"/>
        <v>0</v>
      </c>
      <c r="N863" s="125">
        <f t="shared" si="252"/>
        <v>2000</v>
      </c>
    </row>
    <row r="864" spans="1:14" ht="52.5" hidden="1" customHeight="1" x14ac:dyDescent="0.25">
      <c r="A864" s="23" t="s">
        <v>1060</v>
      </c>
      <c r="B864" s="55" t="s">
        <v>1061</v>
      </c>
      <c r="C864" s="10">
        <v>200</v>
      </c>
      <c r="D864" s="13" t="s">
        <v>81</v>
      </c>
      <c r="E864" s="13" t="s">
        <v>30</v>
      </c>
      <c r="F864" s="125"/>
      <c r="G864" s="125"/>
      <c r="H864" s="125"/>
      <c r="I864" s="125"/>
      <c r="J864" s="173"/>
      <c r="K864" s="125"/>
      <c r="L864" s="125"/>
      <c r="M864" s="125"/>
      <c r="N864" s="125"/>
    </row>
    <row r="865" spans="1:14" ht="36.75" customHeight="1" x14ac:dyDescent="0.25">
      <c r="A865" s="23" t="s">
        <v>1062</v>
      </c>
      <c r="B865" s="55" t="s">
        <v>1061</v>
      </c>
      <c r="C865" s="10">
        <v>800</v>
      </c>
      <c r="D865" s="13" t="s">
        <v>81</v>
      </c>
      <c r="E865" s="13" t="s">
        <v>30</v>
      </c>
      <c r="F865" s="123">
        <v>2000</v>
      </c>
      <c r="G865" s="123"/>
      <c r="H865" s="123">
        <f>F865+G865</f>
        <v>2000</v>
      </c>
      <c r="I865" s="123">
        <v>2000</v>
      </c>
      <c r="J865" s="164"/>
      <c r="K865" s="123">
        <f>I865+J865</f>
        <v>2000</v>
      </c>
      <c r="L865" s="123">
        <v>2000</v>
      </c>
      <c r="M865" s="123"/>
      <c r="N865" s="123">
        <f>L865+M865</f>
        <v>2000</v>
      </c>
    </row>
    <row r="866" spans="1:14" ht="55.5" hidden="1" customHeight="1" x14ac:dyDescent="0.25">
      <c r="A866" s="23"/>
      <c r="B866" s="54"/>
      <c r="C866" s="10"/>
      <c r="D866" s="12"/>
      <c r="E866" s="12"/>
      <c r="F866" s="123"/>
      <c r="G866" s="123"/>
      <c r="H866" s="123"/>
      <c r="I866" s="123"/>
      <c r="J866" s="164"/>
      <c r="K866" s="123"/>
      <c r="L866" s="123"/>
      <c r="M866" s="123"/>
      <c r="N866" s="123"/>
    </row>
    <row r="867" spans="1:14" ht="31.5" hidden="1" x14ac:dyDescent="0.25">
      <c r="A867" s="23" t="s">
        <v>1063</v>
      </c>
      <c r="B867" s="55" t="s">
        <v>1064</v>
      </c>
      <c r="C867" s="10">
        <v>500</v>
      </c>
      <c r="D867" s="13" t="s">
        <v>81</v>
      </c>
      <c r="E867" s="13" t="s">
        <v>30</v>
      </c>
      <c r="F867" s="123"/>
      <c r="G867" s="123"/>
      <c r="H867" s="123"/>
      <c r="I867" s="123"/>
      <c r="J867" s="164"/>
      <c r="K867" s="123"/>
      <c r="L867" s="123"/>
      <c r="M867" s="123"/>
      <c r="N867" s="123"/>
    </row>
    <row r="868" spans="1:14" ht="36" customHeight="1" x14ac:dyDescent="0.25">
      <c r="A868" s="44" t="s">
        <v>1952</v>
      </c>
      <c r="B868" s="43" t="s">
        <v>1065</v>
      </c>
      <c r="C868" s="10"/>
      <c r="D868" s="12"/>
      <c r="E868" s="12"/>
      <c r="F868" s="123">
        <f t="shared" ref="F868:N868" si="253">F869+F870</f>
        <v>300000</v>
      </c>
      <c r="G868" s="123">
        <f t="shared" si="253"/>
        <v>26205</v>
      </c>
      <c r="H868" s="123">
        <f t="shared" si="253"/>
        <v>326205</v>
      </c>
      <c r="I868" s="123">
        <f t="shared" si="253"/>
        <v>0</v>
      </c>
      <c r="J868" s="164">
        <f t="shared" si="253"/>
        <v>150000</v>
      </c>
      <c r="K868" s="123">
        <f t="shared" si="253"/>
        <v>150000</v>
      </c>
      <c r="L868" s="123">
        <f t="shared" si="253"/>
        <v>0</v>
      </c>
      <c r="M868" s="123">
        <f t="shared" si="253"/>
        <v>150000</v>
      </c>
      <c r="N868" s="123">
        <f t="shared" si="253"/>
        <v>150000</v>
      </c>
    </row>
    <row r="869" spans="1:14" ht="52.5" customHeight="1" x14ac:dyDescent="0.25">
      <c r="A869" s="44" t="s">
        <v>1892</v>
      </c>
      <c r="B869" s="43" t="s">
        <v>1877</v>
      </c>
      <c r="C869" s="10">
        <v>400</v>
      </c>
      <c r="D869" s="13" t="s">
        <v>81</v>
      </c>
      <c r="E869" s="13" t="s">
        <v>71</v>
      </c>
      <c r="F869" s="123"/>
      <c r="G869" s="123"/>
      <c r="H869" s="123"/>
      <c r="I869" s="123"/>
      <c r="J869" s="164">
        <v>150000</v>
      </c>
      <c r="K869" s="123">
        <f>I869+J869</f>
        <v>150000</v>
      </c>
      <c r="L869" s="123"/>
      <c r="M869" s="123">
        <v>150000</v>
      </c>
      <c r="N869" s="123">
        <f>L869+M869</f>
        <v>150000</v>
      </c>
    </row>
    <row r="870" spans="1:14" ht="39.75" customHeight="1" x14ac:dyDescent="0.25">
      <c r="A870" s="44" t="s">
        <v>1067</v>
      </c>
      <c r="B870" s="43" t="s">
        <v>1066</v>
      </c>
      <c r="C870" s="10">
        <v>500</v>
      </c>
      <c r="D870" s="13" t="s">
        <v>81</v>
      </c>
      <c r="E870" s="13" t="s">
        <v>71</v>
      </c>
      <c r="F870" s="123">
        <v>300000</v>
      </c>
      <c r="G870" s="123">
        <v>26205</v>
      </c>
      <c r="H870" s="123">
        <f>F870+G870</f>
        <v>326205</v>
      </c>
      <c r="I870" s="123">
        <v>0</v>
      </c>
      <c r="J870" s="164"/>
      <c r="K870" s="123"/>
      <c r="L870" s="123"/>
      <c r="M870" s="123"/>
      <c r="N870" s="123"/>
    </row>
    <row r="871" spans="1:14" ht="36" hidden="1" customHeight="1" x14ac:dyDescent="0.25">
      <c r="A871" s="23" t="s">
        <v>1068</v>
      </c>
      <c r="B871" s="46" t="s">
        <v>1069</v>
      </c>
      <c r="C871" s="10"/>
      <c r="D871" s="12"/>
      <c r="E871" s="12"/>
      <c r="F871" s="147">
        <f t="shared" ref="F871:N871" si="254">F873+F872</f>
        <v>0</v>
      </c>
      <c r="G871" s="147">
        <f t="shared" si="254"/>
        <v>0</v>
      </c>
      <c r="H871" s="147">
        <f t="shared" si="254"/>
        <v>0</v>
      </c>
      <c r="I871" s="147">
        <f t="shared" si="254"/>
        <v>0</v>
      </c>
      <c r="J871" s="171">
        <f t="shared" si="254"/>
        <v>0</v>
      </c>
      <c r="K871" s="147">
        <f t="shared" si="254"/>
        <v>0</v>
      </c>
      <c r="L871" s="147">
        <f t="shared" si="254"/>
        <v>0</v>
      </c>
      <c r="M871" s="147">
        <f t="shared" si="254"/>
        <v>0</v>
      </c>
      <c r="N871" s="147">
        <f t="shared" si="254"/>
        <v>0</v>
      </c>
    </row>
    <row r="872" spans="1:14" ht="49.5" hidden="1" customHeight="1" x14ac:dyDescent="0.25">
      <c r="A872" s="23" t="s">
        <v>1070</v>
      </c>
      <c r="B872" s="46" t="s">
        <v>1071</v>
      </c>
      <c r="C872" s="10">
        <v>500</v>
      </c>
      <c r="D872" s="13" t="s">
        <v>81</v>
      </c>
      <c r="E872" s="13" t="s">
        <v>30</v>
      </c>
      <c r="F872" s="147"/>
      <c r="G872" s="147"/>
      <c r="H872" s="147"/>
      <c r="I872" s="147"/>
      <c r="J872" s="171"/>
      <c r="K872" s="147"/>
      <c r="L872" s="147"/>
      <c r="M872" s="147"/>
      <c r="N872" s="147"/>
    </row>
    <row r="873" spans="1:14" ht="47.25" hidden="1" x14ac:dyDescent="0.25">
      <c r="A873" s="23" t="s">
        <v>1072</v>
      </c>
      <c r="B873" s="46" t="s">
        <v>1071</v>
      </c>
      <c r="C873" s="10">
        <v>800</v>
      </c>
      <c r="D873" s="13" t="s">
        <v>81</v>
      </c>
      <c r="E873" s="13" t="s">
        <v>30</v>
      </c>
      <c r="F873" s="123"/>
      <c r="G873" s="123"/>
      <c r="H873" s="123"/>
      <c r="I873" s="123"/>
      <c r="J873" s="164"/>
      <c r="K873" s="123"/>
      <c r="L873" s="123"/>
      <c r="M873" s="123"/>
      <c r="N873" s="123"/>
    </row>
    <row r="874" spans="1:14" ht="15.75" hidden="1" x14ac:dyDescent="0.25">
      <c r="A874" s="23"/>
      <c r="B874" s="45"/>
      <c r="C874" s="10"/>
      <c r="D874" s="12"/>
      <c r="E874" s="12"/>
      <c r="F874" s="123"/>
      <c r="G874" s="123"/>
      <c r="H874" s="123"/>
      <c r="I874" s="123"/>
      <c r="J874" s="164"/>
      <c r="K874" s="123"/>
      <c r="L874" s="123"/>
      <c r="M874" s="123"/>
      <c r="N874" s="123"/>
    </row>
    <row r="875" spans="1:14" ht="38.25" customHeight="1" x14ac:dyDescent="0.25">
      <c r="A875" s="44" t="s">
        <v>1954</v>
      </c>
      <c r="B875" s="46" t="s">
        <v>1073</v>
      </c>
      <c r="C875" s="10"/>
      <c r="D875" s="12"/>
      <c r="E875" s="12"/>
      <c r="F875" s="123">
        <f>F876</f>
        <v>47590</v>
      </c>
      <c r="G875" s="123">
        <f>G876</f>
        <v>0</v>
      </c>
      <c r="H875" s="123">
        <f>H876</f>
        <v>47590</v>
      </c>
      <c r="I875" s="123">
        <f>I876</f>
        <v>0</v>
      </c>
      <c r="J875" s="164">
        <f>J876</f>
        <v>0</v>
      </c>
      <c r="K875" s="123"/>
      <c r="L875" s="123"/>
      <c r="M875" s="123"/>
      <c r="N875" s="123"/>
    </row>
    <row r="876" spans="1:14" ht="51" customHeight="1" x14ac:dyDescent="0.25">
      <c r="A876" s="44" t="s">
        <v>1920</v>
      </c>
      <c r="B876" s="46" t="s">
        <v>1074</v>
      </c>
      <c r="C876" s="10">
        <v>500</v>
      </c>
      <c r="D876" s="13" t="s">
        <v>81</v>
      </c>
      <c r="E876" s="13" t="s">
        <v>30</v>
      </c>
      <c r="F876" s="123">
        <v>47590</v>
      </c>
      <c r="G876" s="123"/>
      <c r="H876" s="123">
        <f>F876+G876</f>
        <v>47590</v>
      </c>
      <c r="I876" s="123">
        <v>0</v>
      </c>
      <c r="J876" s="164"/>
      <c r="K876" s="123"/>
      <c r="L876" s="123"/>
      <c r="M876" s="123"/>
      <c r="N876" s="123"/>
    </row>
    <row r="877" spans="1:14" ht="36.75" customHeight="1" x14ac:dyDescent="0.25">
      <c r="A877" s="44" t="s">
        <v>1953</v>
      </c>
      <c r="B877" s="46" t="s">
        <v>1075</v>
      </c>
      <c r="C877" s="10"/>
      <c r="D877" s="12"/>
      <c r="E877" s="12"/>
      <c r="F877" s="123">
        <f t="shared" ref="F877:L877" si="255">F878</f>
        <v>2051</v>
      </c>
      <c r="G877" s="123">
        <f t="shared" si="255"/>
        <v>7360</v>
      </c>
      <c r="H877" s="123">
        <f t="shared" si="255"/>
        <v>9411</v>
      </c>
      <c r="I877" s="123">
        <f t="shared" si="255"/>
        <v>0</v>
      </c>
      <c r="J877" s="164">
        <f>J878+J883</f>
        <v>9604</v>
      </c>
      <c r="K877" s="123">
        <f>K878+K883</f>
        <v>9604</v>
      </c>
      <c r="L877" s="123">
        <f t="shared" si="255"/>
        <v>0</v>
      </c>
      <c r="M877" s="123">
        <f>M878+M883</f>
        <v>9604</v>
      </c>
      <c r="N877" s="123">
        <f>N878+N883</f>
        <v>9604</v>
      </c>
    </row>
    <row r="878" spans="1:14" ht="35.25" customHeight="1" x14ac:dyDescent="0.25">
      <c r="A878" s="44" t="s">
        <v>1833</v>
      </c>
      <c r="B878" s="46" t="s">
        <v>1076</v>
      </c>
      <c r="C878" s="10">
        <v>500</v>
      </c>
      <c r="D878" s="13" t="s">
        <v>81</v>
      </c>
      <c r="E878" s="13" t="s">
        <v>81</v>
      </c>
      <c r="F878" s="123">
        <v>2051</v>
      </c>
      <c r="G878" s="123">
        <v>7360</v>
      </c>
      <c r="H878" s="123">
        <f>F878+G878</f>
        <v>9411</v>
      </c>
      <c r="I878" s="123">
        <v>0</v>
      </c>
      <c r="J878" s="164"/>
      <c r="K878" s="123"/>
      <c r="L878" s="123"/>
      <c r="M878" s="123"/>
      <c r="N878" s="123"/>
    </row>
    <row r="879" spans="1:14" ht="33.75" hidden="1" customHeight="1" x14ac:dyDescent="0.25">
      <c r="A879" s="44" t="s">
        <v>1077</v>
      </c>
      <c r="B879" s="46" t="s">
        <v>1078</v>
      </c>
      <c r="C879" s="10"/>
      <c r="D879" s="12"/>
      <c r="E879" s="12"/>
      <c r="F879" s="123"/>
      <c r="G879" s="123"/>
      <c r="H879" s="123"/>
      <c r="I879" s="123"/>
      <c r="J879" s="164"/>
      <c r="K879" s="123"/>
      <c r="L879" s="123"/>
      <c r="M879" s="123"/>
      <c r="N879" s="123"/>
    </row>
    <row r="880" spans="1:14" ht="35.25" hidden="1" customHeight="1" x14ac:dyDescent="0.25">
      <c r="A880" s="44" t="s">
        <v>87</v>
      </c>
      <c r="B880" s="46" t="s">
        <v>1079</v>
      </c>
      <c r="C880" s="10">
        <v>200</v>
      </c>
      <c r="D880" s="13" t="s">
        <v>81</v>
      </c>
      <c r="E880" s="13" t="s">
        <v>30</v>
      </c>
      <c r="F880" s="123"/>
      <c r="G880" s="123"/>
      <c r="H880" s="123"/>
      <c r="I880" s="123"/>
      <c r="J880" s="164"/>
      <c r="K880" s="123"/>
      <c r="L880" s="123"/>
      <c r="M880" s="123"/>
      <c r="N880" s="123"/>
    </row>
    <row r="881" spans="1:14" ht="31.5" hidden="1" x14ac:dyDescent="0.25">
      <c r="A881" s="44" t="s">
        <v>1878</v>
      </c>
      <c r="B881" s="46" t="s">
        <v>1080</v>
      </c>
      <c r="C881" s="10"/>
      <c r="D881" s="12"/>
      <c r="E881" s="12"/>
      <c r="F881" s="123"/>
      <c r="G881" s="123"/>
      <c r="H881" s="123"/>
      <c r="I881" s="123"/>
      <c r="J881" s="164"/>
      <c r="K881" s="123"/>
      <c r="L881" s="123"/>
      <c r="M881" s="123"/>
      <c r="N881" s="123"/>
    </row>
    <row r="882" spans="1:14" ht="63" hidden="1" x14ac:dyDescent="0.25">
      <c r="A882" s="44" t="s">
        <v>122</v>
      </c>
      <c r="B882" s="46" t="s">
        <v>1081</v>
      </c>
      <c r="C882" s="10">
        <v>400</v>
      </c>
      <c r="D882" s="13" t="s">
        <v>81</v>
      </c>
      <c r="E882" s="13" t="s">
        <v>71</v>
      </c>
      <c r="F882" s="123"/>
      <c r="G882" s="123"/>
      <c r="H882" s="123"/>
      <c r="I882" s="123"/>
      <c r="J882" s="164"/>
      <c r="K882" s="123"/>
      <c r="L882" s="123"/>
      <c r="M882" s="123"/>
      <c r="N882" s="123"/>
    </row>
    <row r="883" spans="1:14" ht="38.25" customHeight="1" x14ac:dyDescent="0.25">
      <c r="A883" s="44" t="s">
        <v>1862</v>
      </c>
      <c r="B883" s="46" t="s">
        <v>1076</v>
      </c>
      <c r="C883" s="10">
        <v>800</v>
      </c>
      <c r="D883" s="13" t="s">
        <v>81</v>
      </c>
      <c r="E883" s="13" t="s">
        <v>81</v>
      </c>
      <c r="F883" s="123"/>
      <c r="G883" s="123"/>
      <c r="H883" s="123"/>
      <c r="I883" s="123"/>
      <c r="J883" s="164">
        <v>9604</v>
      </c>
      <c r="K883" s="123">
        <f>I883+J883</f>
        <v>9604</v>
      </c>
      <c r="L883" s="123"/>
      <c r="M883" s="123">
        <v>9604</v>
      </c>
      <c r="N883" s="123">
        <f>L883+M883</f>
        <v>9604</v>
      </c>
    </row>
    <row r="884" spans="1:14" ht="38.25" customHeight="1" x14ac:dyDescent="0.25">
      <c r="A884" s="44" t="s">
        <v>1878</v>
      </c>
      <c r="B884" s="46" t="s">
        <v>1080</v>
      </c>
      <c r="C884" s="10"/>
      <c r="D884" s="13"/>
      <c r="E884" s="13"/>
      <c r="F884" s="123"/>
      <c r="G884" s="123">
        <f>G885</f>
        <v>21294</v>
      </c>
      <c r="H884" s="123">
        <f>H885</f>
        <v>21294</v>
      </c>
      <c r="I884" s="123"/>
      <c r="J884" s="164"/>
      <c r="K884" s="123"/>
      <c r="L884" s="123"/>
      <c r="M884" s="123"/>
      <c r="N884" s="123"/>
    </row>
    <row r="885" spans="1:14" ht="68.25" customHeight="1" x14ac:dyDescent="0.25">
      <c r="A885" s="44" t="s">
        <v>122</v>
      </c>
      <c r="B885" s="46" t="s">
        <v>1081</v>
      </c>
      <c r="C885" s="10">
        <v>400</v>
      </c>
      <c r="D885" s="13" t="s">
        <v>81</v>
      </c>
      <c r="E885" s="13" t="s">
        <v>71</v>
      </c>
      <c r="F885" s="123"/>
      <c r="G885" s="123">
        <v>21294</v>
      </c>
      <c r="H885" s="123">
        <f>F885+G885</f>
        <v>21294</v>
      </c>
      <c r="I885" s="123"/>
      <c r="J885" s="164"/>
      <c r="K885" s="123"/>
      <c r="L885" s="123"/>
      <c r="M885" s="123"/>
      <c r="N885" s="123"/>
    </row>
    <row r="886" spans="1:14" ht="27.75" customHeight="1" x14ac:dyDescent="0.25">
      <c r="A886" s="25" t="s">
        <v>451</v>
      </c>
      <c r="B886" s="38" t="s">
        <v>1082</v>
      </c>
      <c r="C886" s="8"/>
      <c r="D886" s="9"/>
      <c r="E886" s="9"/>
      <c r="F886" s="146">
        <f t="shared" ref="F886:N886" si="256">F896+F887+F894+F898</f>
        <v>187290</v>
      </c>
      <c r="G886" s="146">
        <f t="shared" si="256"/>
        <v>0</v>
      </c>
      <c r="H886" s="146">
        <f t="shared" si="256"/>
        <v>187290</v>
      </c>
      <c r="I886" s="146">
        <f t="shared" si="256"/>
        <v>192885</v>
      </c>
      <c r="J886" s="170">
        <f t="shared" si="256"/>
        <v>-5066</v>
      </c>
      <c r="K886" s="146">
        <f t="shared" si="256"/>
        <v>187819</v>
      </c>
      <c r="L886" s="146">
        <f t="shared" si="256"/>
        <v>195081</v>
      </c>
      <c r="M886" s="146">
        <f t="shared" si="256"/>
        <v>-5130</v>
      </c>
      <c r="N886" s="146">
        <f t="shared" si="256"/>
        <v>189951</v>
      </c>
    </row>
    <row r="887" spans="1:14" ht="34.5" customHeight="1" x14ac:dyDescent="0.25">
      <c r="A887" s="23" t="s">
        <v>237</v>
      </c>
      <c r="B887" s="43" t="s">
        <v>1083</v>
      </c>
      <c r="C887" s="10"/>
      <c r="D887" s="12"/>
      <c r="E887" s="12"/>
      <c r="F887" s="147">
        <f t="shared" ref="F887:N887" si="257">F888+F889+F890+F891+F892+F893</f>
        <v>131035</v>
      </c>
      <c r="G887" s="147">
        <f t="shared" si="257"/>
        <v>0</v>
      </c>
      <c r="H887" s="147">
        <f t="shared" si="257"/>
        <v>131035</v>
      </c>
      <c r="I887" s="147">
        <f t="shared" si="257"/>
        <v>134580</v>
      </c>
      <c r="J887" s="171">
        <f t="shared" si="257"/>
        <v>-3479</v>
      </c>
      <c r="K887" s="147">
        <f t="shared" si="257"/>
        <v>131101</v>
      </c>
      <c r="L887" s="147">
        <f t="shared" si="257"/>
        <v>134855</v>
      </c>
      <c r="M887" s="147">
        <f t="shared" si="257"/>
        <v>-3487</v>
      </c>
      <c r="N887" s="147">
        <f t="shared" si="257"/>
        <v>131368</v>
      </c>
    </row>
    <row r="888" spans="1:14" ht="78.75" x14ac:dyDescent="0.25">
      <c r="A888" s="23" t="s">
        <v>241</v>
      </c>
      <c r="B888" s="43" t="s">
        <v>1084</v>
      </c>
      <c r="C888" s="10">
        <v>100</v>
      </c>
      <c r="D888" s="13" t="s">
        <v>21</v>
      </c>
      <c r="E888" s="13" t="s">
        <v>93</v>
      </c>
      <c r="F888" s="123">
        <v>90479</v>
      </c>
      <c r="G888" s="123"/>
      <c r="H888" s="123">
        <f t="shared" ref="H888:H893" si="258">F888+G888</f>
        <v>90479</v>
      </c>
      <c r="I888" s="123">
        <v>93268</v>
      </c>
      <c r="J888" s="164">
        <v>-2742</v>
      </c>
      <c r="K888" s="123">
        <f t="shared" ref="K888:K893" si="259">I888+J888</f>
        <v>90526</v>
      </c>
      <c r="L888" s="123">
        <v>93460</v>
      </c>
      <c r="M888" s="123">
        <v>-2748</v>
      </c>
      <c r="N888" s="123">
        <f t="shared" ref="N888:N893" si="260">L888+M888</f>
        <v>90712</v>
      </c>
    </row>
    <row r="889" spans="1:14" ht="53.25" customHeight="1" x14ac:dyDescent="0.25">
      <c r="A889" s="23" t="s">
        <v>243</v>
      </c>
      <c r="B889" s="43" t="s">
        <v>1084</v>
      </c>
      <c r="C889" s="10">
        <v>200</v>
      </c>
      <c r="D889" s="13" t="s">
        <v>21</v>
      </c>
      <c r="E889" s="13" t="s">
        <v>93</v>
      </c>
      <c r="F889" s="123">
        <v>14160</v>
      </c>
      <c r="G889" s="123"/>
      <c r="H889" s="123">
        <f t="shared" si="258"/>
        <v>14160</v>
      </c>
      <c r="I889" s="123">
        <v>14160</v>
      </c>
      <c r="J889" s="164"/>
      <c r="K889" s="123">
        <f t="shared" si="259"/>
        <v>14160</v>
      </c>
      <c r="L889" s="123">
        <v>14160</v>
      </c>
      <c r="M889" s="123"/>
      <c r="N889" s="123">
        <f t="shared" si="260"/>
        <v>14160</v>
      </c>
    </row>
    <row r="890" spans="1:14" ht="41.25" customHeight="1" x14ac:dyDescent="0.25">
      <c r="A890" s="23" t="s">
        <v>244</v>
      </c>
      <c r="B890" s="43" t="s">
        <v>1084</v>
      </c>
      <c r="C890" s="10">
        <v>800</v>
      </c>
      <c r="D890" s="13" t="s">
        <v>21</v>
      </c>
      <c r="E890" s="13" t="s">
        <v>93</v>
      </c>
      <c r="F890" s="123">
        <v>139</v>
      </c>
      <c r="G890" s="123"/>
      <c r="H890" s="123">
        <f t="shared" si="258"/>
        <v>139</v>
      </c>
      <c r="I890" s="123">
        <v>139</v>
      </c>
      <c r="J890" s="164"/>
      <c r="K890" s="123">
        <f t="shared" si="259"/>
        <v>139</v>
      </c>
      <c r="L890" s="123">
        <v>139</v>
      </c>
      <c r="M890" s="123"/>
      <c r="N890" s="123">
        <f t="shared" si="260"/>
        <v>139</v>
      </c>
    </row>
    <row r="891" spans="1:14" ht="78.75" x14ac:dyDescent="0.25">
      <c r="A891" s="23" t="s">
        <v>241</v>
      </c>
      <c r="B891" s="43" t="s">
        <v>1084</v>
      </c>
      <c r="C891" s="10">
        <v>100</v>
      </c>
      <c r="D891" s="13" t="s">
        <v>81</v>
      </c>
      <c r="E891" s="13" t="s">
        <v>81</v>
      </c>
      <c r="F891" s="123">
        <v>24026</v>
      </c>
      <c r="G891" s="123"/>
      <c r="H891" s="123">
        <f t="shared" si="258"/>
        <v>24026</v>
      </c>
      <c r="I891" s="123">
        <v>24782</v>
      </c>
      <c r="J891" s="164">
        <v>-737</v>
      </c>
      <c r="K891" s="123">
        <f t="shared" si="259"/>
        <v>24045</v>
      </c>
      <c r="L891" s="123">
        <v>24865</v>
      </c>
      <c r="M891" s="123">
        <v>-739</v>
      </c>
      <c r="N891" s="123">
        <f t="shared" si="260"/>
        <v>24126</v>
      </c>
    </row>
    <row r="892" spans="1:14" ht="57" customHeight="1" x14ac:dyDescent="0.25">
      <c r="A892" s="23" t="s">
        <v>243</v>
      </c>
      <c r="B892" s="43" t="s">
        <v>1084</v>
      </c>
      <c r="C892" s="10">
        <v>200</v>
      </c>
      <c r="D892" s="13" t="s">
        <v>81</v>
      </c>
      <c r="E892" s="13" t="s">
        <v>81</v>
      </c>
      <c r="F892" s="123">
        <v>2228</v>
      </c>
      <c r="G892" s="123"/>
      <c r="H892" s="123">
        <f t="shared" si="258"/>
        <v>2228</v>
      </c>
      <c r="I892" s="123">
        <v>2228</v>
      </c>
      <c r="J892" s="164"/>
      <c r="K892" s="123">
        <f t="shared" si="259"/>
        <v>2228</v>
      </c>
      <c r="L892" s="123">
        <v>2228</v>
      </c>
      <c r="M892" s="123"/>
      <c r="N892" s="123">
        <f t="shared" si="260"/>
        <v>2228</v>
      </c>
    </row>
    <row r="893" spans="1:14" ht="36" customHeight="1" x14ac:dyDescent="0.25">
      <c r="A893" s="23" t="s">
        <v>244</v>
      </c>
      <c r="B893" s="43" t="s">
        <v>1084</v>
      </c>
      <c r="C893" s="10">
        <v>800</v>
      </c>
      <c r="D893" s="13" t="s">
        <v>81</v>
      </c>
      <c r="E893" s="13" t="s">
        <v>81</v>
      </c>
      <c r="F893" s="123">
        <v>3</v>
      </c>
      <c r="G893" s="123"/>
      <c r="H893" s="123">
        <f t="shared" si="258"/>
        <v>3</v>
      </c>
      <c r="I893" s="123">
        <v>3</v>
      </c>
      <c r="J893" s="164"/>
      <c r="K893" s="123">
        <f t="shared" si="259"/>
        <v>3</v>
      </c>
      <c r="L893" s="123">
        <v>3</v>
      </c>
      <c r="M893" s="123"/>
      <c r="N893" s="123">
        <f t="shared" si="260"/>
        <v>3</v>
      </c>
    </row>
    <row r="894" spans="1:14" ht="47.25" hidden="1" x14ac:dyDescent="0.25">
      <c r="A894" s="23" t="s">
        <v>1085</v>
      </c>
      <c r="B894" s="57" t="s">
        <v>1086</v>
      </c>
      <c r="C894" s="10"/>
      <c r="D894" s="12"/>
      <c r="E894" s="12"/>
      <c r="F894" s="147">
        <f t="shared" ref="F894:N894" si="261">F895</f>
        <v>0</v>
      </c>
      <c r="G894" s="147">
        <f t="shared" si="261"/>
        <v>0</v>
      </c>
      <c r="H894" s="147">
        <f t="shared" si="261"/>
        <v>0</v>
      </c>
      <c r="I894" s="147">
        <f t="shared" si="261"/>
        <v>0</v>
      </c>
      <c r="J894" s="171">
        <f t="shared" si="261"/>
        <v>0</v>
      </c>
      <c r="K894" s="147">
        <f t="shared" si="261"/>
        <v>0</v>
      </c>
      <c r="L894" s="147">
        <f t="shared" si="261"/>
        <v>0</v>
      </c>
      <c r="M894" s="147">
        <f t="shared" si="261"/>
        <v>0</v>
      </c>
      <c r="N894" s="147">
        <f t="shared" si="261"/>
        <v>0</v>
      </c>
    </row>
    <row r="895" spans="1:14" ht="47.25" hidden="1" x14ac:dyDescent="0.25">
      <c r="A895" s="23" t="s">
        <v>1087</v>
      </c>
      <c r="B895" s="43" t="s">
        <v>1088</v>
      </c>
      <c r="C895" s="10">
        <v>500</v>
      </c>
      <c r="D895" s="13" t="s">
        <v>21</v>
      </c>
      <c r="E895" s="13" t="s">
        <v>93</v>
      </c>
      <c r="F895" s="123"/>
      <c r="G895" s="123"/>
      <c r="H895" s="123"/>
      <c r="I895" s="123"/>
      <c r="J895" s="164"/>
      <c r="K895" s="123"/>
      <c r="L895" s="123"/>
      <c r="M895" s="123"/>
      <c r="N895" s="123"/>
    </row>
    <row r="896" spans="1:14" ht="36.75" customHeight="1" x14ac:dyDescent="0.25">
      <c r="A896" s="44" t="s">
        <v>381</v>
      </c>
      <c r="B896" s="57" t="s">
        <v>1089</v>
      </c>
      <c r="C896" s="10"/>
      <c r="D896" s="12"/>
      <c r="E896" s="12"/>
      <c r="F896" s="147">
        <f t="shared" ref="F896:N896" si="262">F897</f>
        <v>51205</v>
      </c>
      <c r="G896" s="147">
        <f t="shared" si="262"/>
        <v>0</v>
      </c>
      <c r="H896" s="147">
        <f t="shared" si="262"/>
        <v>51205</v>
      </c>
      <c r="I896" s="147">
        <f t="shared" si="262"/>
        <v>53099</v>
      </c>
      <c r="J896" s="171">
        <f t="shared" si="262"/>
        <v>-1431</v>
      </c>
      <c r="K896" s="147">
        <f t="shared" si="262"/>
        <v>51668</v>
      </c>
      <c r="L896" s="147">
        <f t="shared" si="262"/>
        <v>55020</v>
      </c>
      <c r="M896" s="147">
        <f t="shared" si="262"/>
        <v>-1487</v>
      </c>
      <c r="N896" s="147">
        <f t="shared" si="262"/>
        <v>53533</v>
      </c>
    </row>
    <row r="897" spans="1:14" ht="54" customHeight="1" x14ac:dyDescent="0.25">
      <c r="A897" s="44" t="s">
        <v>1090</v>
      </c>
      <c r="B897" s="46" t="s">
        <v>1091</v>
      </c>
      <c r="C897" s="10">
        <v>600</v>
      </c>
      <c r="D897" s="13" t="s">
        <v>93</v>
      </c>
      <c r="E897" s="13" t="s">
        <v>902</v>
      </c>
      <c r="F897" s="123">
        <f>100+51105</f>
        <v>51205</v>
      </c>
      <c r="G897" s="123"/>
      <c r="H897" s="123">
        <f>F897+G897</f>
        <v>51205</v>
      </c>
      <c r="I897" s="123">
        <f>100+52999</f>
        <v>53099</v>
      </c>
      <c r="J897" s="164">
        <v>-1431</v>
      </c>
      <c r="K897" s="123">
        <f>I897+J897</f>
        <v>51668</v>
      </c>
      <c r="L897" s="123">
        <f>100+54920</f>
        <v>55020</v>
      </c>
      <c r="M897" s="123">
        <v>-1487</v>
      </c>
      <c r="N897" s="123">
        <f>L897+M897</f>
        <v>53533</v>
      </c>
    </row>
    <row r="898" spans="1:14" ht="36.75" customHeight="1" x14ac:dyDescent="0.25">
      <c r="A898" s="27" t="s">
        <v>466</v>
      </c>
      <c r="B898" s="57" t="s">
        <v>1092</v>
      </c>
      <c r="C898" s="14"/>
      <c r="D898" s="14"/>
      <c r="E898" s="14"/>
      <c r="F898" s="123">
        <f t="shared" ref="F898:N898" si="263">F899</f>
        <v>5050</v>
      </c>
      <c r="G898" s="123">
        <f t="shared" si="263"/>
        <v>0</v>
      </c>
      <c r="H898" s="123">
        <f t="shared" si="263"/>
        <v>5050</v>
      </c>
      <c r="I898" s="123">
        <f t="shared" si="263"/>
        <v>5206</v>
      </c>
      <c r="J898" s="164">
        <f t="shared" si="263"/>
        <v>-156</v>
      </c>
      <c r="K898" s="123">
        <f t="shared" si="263"/>
        <v>5050</v>
      </c>
      <c r="L898" s="123">
        <f t="shared" si="263"/>
        <v>5206</v>
      </c>
      <c r="M898" s="123">
        <f t="shared" si="263"/>
        <v>-156</v>
      </c>
      <c r="N898" s="123">
        <f t="shared" si="263"/>
        <v>5050</v>
      </c>
    </row>
    <row r="899" spans="1:14" ht="84" customHeight="1" x14ac:dyDescent="0.25">
      <c r="A899" s="27" t="s">
        <v>269</v>
      </c>
      <c r="B899" s="48" t="s">
        <v>1093</v>
      </c>
      <c r="C899" s="15" t="s">
        <v>36</v>
      </c>
      <c r="D899" s="15" t="s">
        <v>21</v>
      </c>
      <c r="E899" s="15" t="s">
        <v>93</v>
      </c>
      <c r="F899" s="123">
        <v>5050</v>
      </c>
      <c r="G899" s="123"/>
      <c r="H899" s="123">
        <f>F899+G899</f>
        <v>5050</v>
      </c>
      <c r="I899" s="123">
        <v>5206</v>
      </c>
      <c r="J899" s="164">
        <v>-156</v>
      </c>
      <c r="K899" s="123">
        <f>I899+J899</f>
        <v>5050</v>
      </c>
      <c r="L899" s="123">
        <v>5206</v>
      </c>
      <c r="M899" s="123">
        <v>-156</v>
      </c>
      <c r="N899" s="123">
        <f>L899+M899</f>
        <v>5050</v>
      </c>
    </row>
    <row r="900" spans="1:14" ht="47.25" x14ac:dyDescent="0.25">
      <c r="A900" s="25" t="s">
        <v>1094</v>
      </c>
      <c r="B900" s="32">
        <v>10</v>
      </c>
      <c r="C900" s="14"/>
      <c r="D900" s="14"/>
      <c r="E900" s="14"/>
      <c r="F900" s="143">
        <f t="shared" ref="F900:N900" si="264">F901+F936+F926</f>
        <v>14086902</v>
      </c>
      <c r="G900" s="143">
        <f t="shared" si="264"/>
        <v>1117407</v>
      </c>
      <c r="H900" s="143">
        <f t="shared" si="264"/>
        <v>15204309</v>
      </c>
      <c r="I900" s="143">
        <f t="shared" si="264"/>
        <v>10677307</v>
      </c>
      <c r="J900" s="167">
        <f t="shared" si="264"/>
        <v>938</v>
      </c>
      <c r="K900" s="143">
        <f t="shared" si="264"/>
        <v>10678245</v>
      </c>
      <c r="L900" s="143">
        <f t="shared" si="264"/>
        <v>10134143</v>
      </c>
      <c r="M900" s="143">
        <f t="shared" si="264"/>
        <v>899359</v>
      </c>
      <c r="N900" s="143">
        <f t="shared" si="264"/>
        <v>11033502</v>
      </c>
    </row>
    <row r="901" spans="1:14" ht="25.5" customHeight="1" x14ac:dyDescent="0.25">
      <c r="A901" s="182" t="s">
        <v>1095</v>
      </c>
      <c r="B901" s="33" t="s">
        <v>1096</v>
      </c>
      <c r="C901" s="14"/>
      <c r="D901" s="14"/>
      <c r="E901" s="14"/>
      <c r="F901" s="143">
        <f t="shared" ref="F901:N901" si="265">F902+F905+F907+F915+F921</f>
        <v>13059203</v>
      </c>
      <c r="G901" s="143">
        <f t="shared" si="265"/>
        <v>1101631</v>
      </c>
      <c r="H901" s="143">
        <f t="shared" si="265"/>
        <v>14160834</v>
      </c>
      <c r="I901" s="143">
        <f t="shared" si="265"/>
        <v>9638384</v>
      </c>
      <c r="J901" s="167">
        <f t="shared" si="265"/>
        <v>-9021</v>
      </c>
      <c r="K901" s="143">
        <f t="shared" si="265"/>
        <v>9629363</v>
      </c>
      <c r="L901" s="143">
        <f t="shared" si="265"/>
        <v>9083919</v>
      </c>
      <c r="M901" s="143">
        <f t="shared" si="265"/>
        <v>893470</v>
      </c>
      <c r="N901" s="143">
        <f t="shared" si="265"/>
        <v>9977389</v>
      </c>
    </row>
    <row r="902" spans="1:14" ht="31.5" x14ac:dyDescent="0.25">
      <c r="A902" s="23" t="s">
        <v>1097</v>
      </c>
      <c r="B902" s="57" t="s">
        <v>1098</v>
      </c>
      <c r="C902" s="10"/>
      <c r="D902" s="12"/>
      <c r="E902" s="12"/>
      <c r="F902" s="141">
        <f t="shared" ref="F902:N902" si="266">F903+F904</f>
        <v>6203943</v>
      </c>
      <c r="G902" s="141">
        <f t="shared" si="266"/>
        <v>-11474</v>
      </c>
      <c r="H902" s="141">
        <f t="shared" si="266"/>
        <v>6192469</v>
      </c>
      <c r="I902" s="141">
        <f t="shared" si="266"/>
        <v>4824840</v>
      </c>
      <c r="J902" s="165">
        <f t="shared" si="266"/>
        <v>878922</v>
      </c>
      <c r="K902" s="141">
        <f t="shared" si="266"/>
        <v>5703762</v>
      </c>
      <c r="L902" s="141">
        <f t="shared" si="266"/>
        <v>2792839</v>
      </c>
      <c r="M902" s="141">
        <f t="shared" si="266"/>
        <v>0</v>
      </c>
      <c r="N902" s="141">
        <f t="shared" si="266"/>
        <v>2792839</v>
      </c>
    </row>
    <row r="903" spans="1:14" ht="53.25" customHeight="1" x14ac:dyDescent="0.25">
      <c r="A903" s="23" t="s">
        <v>1099</v>
      </c>
      <c r="B903" s="43" t="s">
        <v>1100</v>
      </c>
      <c r="C903" s="10">
        <v>200</v>
      </c>
      <c r="D903" s="13" t="s">
        <v>93</v>
      </c>
      <c r="E903" s="13" t="s">
        <v>14</v>
      </c>
      <c r="F903" s="123">
        <v>6198895</v>
      </c>
      <c r="G903" s="123">
        <v>-11474</v>
      </c>
      <c r="H903" s="123">
        <f>F903+G903</f>
        <v>6187421</v>
      </c>
      <c r="I903" s="123">
        <v>4819840</v>
      </c>
      <c r="J903" s="164">
        <v>878922</v>
      </c>
      <c r="K903" s="123">
        <f>I903+J903</f>
        <v>5698762</v>
      </c>
      <c r="L903" s="123">
        <v>2787839</v>
      </c>
      <c r="M903" s="123"/>
      <c r="N903" s="123">
        <f>L903+M903</f>
        <v>2787839</v>
      </c>
    </row>
    <row r="904" spans="1:14" ht="37.5" customHeight="1" x14ac:dyDescent="0.25">
      <c r="A904" s="23" t="s">
        <v>1101</v>
      </c>
      <c r="B904" s="43" t="s">
        <v>1100</v>
      </c>
      <c r="C904" s="10">
        <v>800</v>
      </c>
      <c r="D904" s="13" t="s">
        <v>93</v>
      </c>
      <c r="E904" s="13" t="s">
        <v>14</v>
      </c>
      <c r="F904" s="123">
        <v>5048</v>
      </c>
      <c r="G904" s="123"/>
      <c r="H904" s="123">
        <f>F904+G904</f>
        <v>5048</v>
      </c>
      <c r="I904" s="123">
        <v>5000</v>
      </c>
      <c r="J904" s="164"/>
      <c r="K904" s="123">
        <f>I904+J904</f>
        <v>5000</v>
      </c>
      <c r="L904" s="123">
        <v>5000</v>
      </c>
      <c r="M904" s="123"/>
      <c r="N904" s="123">
        <f>L904+M904</f>
        <v>5000</v>
      </c>
    </row>
    <row r="905" spans="1:14" ht="31.5" hidden="1" x14ac:dyDescent="0.25">
      <c r="A905" s="23" t="s">
        <v>1102</v>
      </c>
      <c r="B905" s="57" t="s">
        <v>1103</v>
      </c>
      <c r="C905" s="10"/>
      <c r="D905" s="12"/>
      <c r="E905" s="12"/>
      <c r="F905" s="141">
        <f t="shared" ref="F905:N905" si="267">F906</f>
        <v>0</v>
      </c>
      <c r="G905" s="141">
        <f t="shared" si="267"/>
        <v>0</v>
      </c>
      <c r="H905" s="141">
        <f t="shared" si="267"/>
        <v>0</v>
      </c>
      <c r="I905" s="141">
        <f t="shared" si="267"/>
        <v>0</v>
      </c>
      <c r="J905" s="165">
        <f t="shared" si="267"/>
        <v>0</v>
      </c>
      <c r="K905" s="141">
        <f t="shared" si="267"/>
        <v>0</v>
      </c>
      <c r="L905" s="141">
        <f t="shared" si="267"/>
        <v>0</v>
      </c>
      <c r="M905" s="141">
        <f t="shared" si="267"/>
        <v>0</v>
      </c>
      <c r="N905" s="141">
        <f t="shared" si="267"/>
        <v>0</v>
      </c>
    </row>
    <row r="906" spans="1:14" ht="47.25" hidden="1" x14ac:dyDescent="0.25">
      <c r="A906" s="23" t="s">
        <v>1104</v>
      </c>
      <c r="B906" s="43" t="s">
        <v>1105</v>
      </c>
      <c r="C906" s="10">
        <v>200</v>
      </c>
      <c r="D906" s="13" t="s">
        <v>93</v>
      </c>
      <c r="E906" s="13" t="s">
        <v>14</v>
      </c>
      <c r="F906" s="123"/>
      <c r="G906" s="123"/>
      <c r="H906" s="123"/>
      <c r="I906" s="123"/>
      <c r="J906" s="164"/>
      <c r="K906" s="123"/>
      <c r="L906" s="123"/>
      <c r="M906" s="123"/>
      <c r="N906" s="123"/>
    </row>
    <row r="907" spans="1:14" ht="31.5" x14ac:dyDescent="0.25">
      <c r="A907" s="23" t="s">
        <v>1106</v>
      </c>
      <c r="B907" s="57" t="s">
        <v>1107</v>
      </c>
      <c r="C907" s="10"/>
      <c r="D907" s="12"/>
      <c r="E907" s="12"/>
      <c r="F907" s="141">
        <f t="shared" ref="F907:N907" si="268">F908+F909+F910+F911+F912+F913+F914</f>
        <v>4787273</v>
      </c>
      <c r="G907" s="141">
        <f t="shared" si="268"/>
        <v>0</v>
      </c>
      <c r="H907" s="141">
        <f t="shared" si="268"/>
        <v>4787273</v>
      </c>
      <c r="I907" s="141">
        <f t="shared" si="268"/>
        <v>3710836</v>
      </c>
      <c r="J907" s="165">
        <f t="shared" si="268"/>
        <v>-887943</v>
      </c>
      <c r="K907" s="141">
        <f t="shared" si="268"/>
        <v>2822893</v>
      </c>
      <c r="L907" s="141">
        <f t="shared" si="268"/>
        <v>4534854</v>
      </c>
      <c r="M907" s="141">
        <f t="shared" si="268"/>
        <v>893470</v>
      </c>
      <c r="N907" s="141">
        <f t="shared" si="268"/>
        <v>5428324</v>
      </c>
    </row>
    <row r="908" spans="1:14" ht="47.25" x14ac:dyDescent="0.25">
      <c r="A908" s="23" t="s">
        <v>1108</v>
      </c>
      <c r="B908" s="43" t="s">
        <v>1109</v>
      </c>
      <c r="C908" s="10">
        <v>200</v>
      </c>
      <c r="D908" s="13" t="s">
        <v>93</v>
      </c>
      <c r="E908" s="13" t="s">
        <v>14</v>
      </c>
      <c r="F908" s="123">
        <v>160</v>
      </c>
      <c r="G908" s="123"/>
      <c r="H908" s="123">
        <f>F908+G908</f>
        <v>160</v>
      </c>
      <c r="I908" s="123">
        <v>2000</v>
      </c>
      <c r="J908" s="164"/>
      <c r="K908" s="123">
        <f>I908+J908</f>
        <v>2000</v>
      </c>
      <c r="L908" s="123">
        <v>0</v>
      </c>
      <c r="M908" s="123"/>
      <c r="N908" s="123"/>
    </row>
    <row r="909" spans="1:14" ht="53.25" customHeight="1" x14ac:dyDescent="0.25">
      <c r="A909" s="23" t="s">
        <v>1110</v>
      </c>
      <c r="B909" s="43" t="s">
        <v>1109</v>
      </c>
      <c r="C909" s="10">
        <v>400</v>
      </c>
      <c r="D909" s="13" t="s">
        <v>93</v>
      </c>
      <c r="E909" s="13" t="s">
        <v>14</v>
      </c>
      <c r="F909" s="123">
        <v>2779113</v>
      </c>
      <c r="G909" s="123"/>
      <c r="H909" s="123">
        <f>F909+G909</f>
        <v>2779113</v>
      </c>
      <c r="I909" s="123">
        <v>2820893</v>
      </c>
      <c r="J909" s="164"/>
      <c r="K909" s="123">
        <f>I909+J909</f>
        <v>2820893</v>
      </c>
      <c r="L909" s="123">
        <v>4534854</v>
      </c>
      <c r="M909" s="123">
        <v>893470</v>
      </c>
      <c r="N909" s="123">
        <f>L909+M909</f>
        <v>5428324</v>
      </c>
    </row>
    <row r="910" spans="1:14" ht="36.75" customHeight="1" x14ac:dyDescent="0.25">
      <c r="A910" s="23" t="s">
        <v>1111</v>
      </c>
      <c r="B910" s="43" t="s">
        <v>1109</v>
      </c>
      <c r="C910" s="10">
        <v>800</v>
      </c>
      <c r="D910" s="13" t="s">
        <v>93</v>
      </c>
      <c r="E910" s="13" t="s">
        <v>14</v>
      </c>
      <c r="F910" s="123">
        <v>2008000</v>
      </c>
      <c r="G910" s="123"/>
      <c r="H910" s="123">
        <f>F910+G910</f>
        <v>2008000</v>
      </c>
      <c r="I910" s="123">
        <v>887943</v>
      </c>
      <c r="J910" s="164">
        <v>-887943</v>
      </c>
      <c r="K910" s="123"/>
      <c r="L910" s="123"/>
      <c r="M910" s="123"/>
      <c r="N910" s="123"/>
    </row>
    <row r="911" spans="1:14" ht="36.75" hidden="1" customHeight="1" x14ac:dyDescent="0.25">
      <c r="A911" s="23" t="s">
        <v>1112</v>
      </c>
      <c r="B911" s="43" t="s">
        <v>1113</v>
      </c>
      <c r="C911" s="10">
        <v>400</v>
      </c>
      <c r="D911" s="13" t="s">
        <v>93</v>
      </c>
      <c r="E911" s="13" t="s">
        <v>14</v>
      </c>
      <c r="F911" s="123"/>
      <c r="G911" s="123"/>
      <c r="H911" s="123"/>
      <c r="I911" s="123"/>
      <c r="J911" s="164"/>
      <c r="K911" s="123"/>
      <c r="L911" s="123"/>
      <c r="M911" s="123"/>
      <c r="N911" s="123"/>
    </row>
    <row r="912" spans="1:14" ht="47.25" hidden="1" x14ac:dyDescent="0.25">
      <c r="A912" s="23" t="s">
        <v>1114</v>
      </c>
      <c r="B912" s="43" t="s">
        <v>1115</v>
      </c>
      <c r="C912" s="10">
        <v>400</v>
      </c>
      <c r="D912" s="13" t="s">
        <v>93</v>
      </c>
      <c r="E912" s="13" t="s">
        <v>14</v>
      </c>
      <c r="F912" s="123"/>
      <c r="G912" s="123"/>
      <c r="H912" s="123"/>
      <c r="I912" s="123"/>
      <c r="J912" s="164"/>
      <c r="K912" s="123"/>
      <c r="L912" s="123"/>
      <c r="M912" s="123"/>
      <c r="N912" s="123"/>
    </row>
    <row r="913" spans="1:14" ht="78.75" hidden="1" x14ac:dyDescent="0.25">
      <c r="A913" s="23" t="s">
        <v>1116</v>
      </c>
      <c r="B913" s="43" t="s">
        <v>1117</v>
      </c>
      <c r="C913" s="10">
        <v>400</v>
      </c>
      <c r="D913" s="13" t="s">
        <v>93</v>
      </c>
      <c r="E913" s="13" t="s">
        <v>14</v>
      </c>
      <c r="F913" s="123"/>
      <c r="G913" s="123"/>
      <c r="H913" s="123"/>
      <c r="I913" s="123"/>
      <c r="J913" s="164"/>
      <c r="K913" s="123"/>
      <c r="L913" s="123"/>
      <c r="M913" s="123"/>
      <c r="N913" s="123"/>
    </row>
    <row r="914" spans="1:14" ht="63" hidden="1" x14ac:dyDescent="0.25">
      <c r="A914" s="23" t="s">
        <v>1118</v>
      </c>
      <c r="B914" s="43" t="s">
        <v>1117</v>
      </c>
      <c r="C914" s="10">
        <v>800</v>
      </c>
      <c r="D914" s="13" t="s">
        <v>93</v>
      </c>
      <c r="E914" s="13" t="s">
        <v>14</v>
      </c>
      <c r="F914" s="123"/>
      <c r="G914" s="123"/>
      <c r="H914" s="123"/>
      <c r="I914" s="123"/>
      <c r="J914" s="164"/>
      <c r="K914" s="123"/>
      <c r="L914" s="123"/>
      <c r="M914" s="123"/>
      <c r="N914" s="123"/>
    </row>
    <row r="915" spans="1:14" ht="47.25" x14ac:dyDescent="0.25">
      <c r="A915" s="23" t="s">
        <v>1119</v>
      </c>
      <c r="B915" s="43" t="s">
        <v>1120</v>
      </c>
      <c r="C915" s="10"/>
      <c r="D915" s="12"/>
      <c r="E915" s="12"/>
      <c r="F915" s="141">
        <f t="shared" ref="F915:N915" si="269">F916+F917+F919+F920+F918</f>
        <v>1790984</v>
      </c>
      <c r="G915" s="141">
        <f>G916+G917+G919+G920+G918</f>
        <v>613105</v>
      </c>
      <c r="H915" s="141">
        <f>H916+H917+H919+H920+H918</f>
        <v>2404089</v>
      </c>
      <c r="I915" s="141">
        <f t="shared" si="269"/>
        <v>1102708</v>
      </c>
      <c r="J915" s="165">
        <f t="shared" si="269"/>
        <v>0</v>
      </c>
      <c r="K915" s="141">
        <f t="shared" si="269"/>
        <v>1102708</v>
      </c>
      <c r="L915" s="141">
        <f t="shared" si="269"/>
        <v>1756226</v>
      </c>
      <c r="M915" s="141">
        <f t="shared" si="269"/>
        <v>0</v>
      </c>
      <c r="N915" s="141">
        <f t="shared" si="269"/>
        <v>1756226</v>
      </c>
    </row>
    <row r="916" spans="1:14" ht="71.25" customHeight="1" x14ac:dyDescent="0.25">
      <c r="A916" s="23" t="s">
        <v>1121</v>
      </c>
      <c r="B916" s="43" t="s">
        <v>1122</v>
      </c>
      <c r="C916" s="10">
        <v>200</v>
      </c>
      <c r="D916" s="13" t="s">
        <v>93</v>
      </c>
      <c r="E916" s="13" t="s">
        <v>14</v>
      </c>
      <c r="F916" s="123">
        <v>780</v>
      </c>
      <c r="G916" s="123"/>
      <c r="H916" s="123">
        <f>F916+G916</f>
        <v>780</v>
      </c>
      <c r="I916" s="123">
        <v>0</v>
      </c>
      <c r="J916" s="164"/>
      <c r="K916" s="123"/>
      <c r="L916" s="123"/>
      <c r="M916" s="123"/>
      <c r="N916" s="123"/>
    </row>
    <row r="917" spans="1:14" ht="69.75" customHeight="1" x14ac:dyDescent="0.25">
      <c r="A917" s="23" t="s">
        <v>1123</v>
      </c>
      <c r="B917" s="43" t="s">
        <v>1122</v>
      </c>
      <c r="C917" s="10">
        <v>400</v>
      </c>
      <c r="D917" s="13" t="s">
        <v>93</v>
      </c>
      <c r="E917" s="13" t="s">
        <v>14</v>
      </c>
      <c r="F917" s="123">
        <v>881923</v>
      </c>
      <c r="G917" s="123">
        <v>-142354</v>
      </c>
      <c r="H917" s="123">
        <f>F917+G917</f>
        <v>739569</v>
      </c>
      <c r="I917" s="123">
        <v>946082</v>
      </c>
      <c r="J917" s="164"/>
      <c r="K917" s="123">
        <f>I917+J917</f>
        <v>946082</v>
      </c>
      <c r="L917" s="123">
        <v>1593000</v>
      </c>
      <c r="M917" s="123"/>
      <c r="N917" s="123">
        <f>L917+M917</f>
        <v>1593000</v>
      </c>
    </row>
    <row r="918" spans="1:14" ht="52.5" customHeight="1" x14ac:dyDescent="0.25">
      <c r="A918" s="23" t="s">
        <v>1124</v>
      </c>
      <c r="B918" s="43" t="s">
        <v>1122</v>
      </c>
      <c r="C918" s="10">
        <v>800</v>
      </c>
      <c r="D918" s="13" t="s">
        <v>93</v>
      </c>
      <c r="E918" s="13" t="s">
        <v>14</v>
      </c>
      <c r="F918" s="123">
        <v>3600</v>
      </c>
      <c r="G918" s="123"/>
      <c r="H918" s="123">
        <f>F918+G918</f>
        <v>3600</v>
      </c>
      <c r="I918" s="123">
        <v>0</v>
      </c>
      <c r="J918" s="164"/>
      <c r="K918" s="123"/>
      <c r="L918" s="123"/>
      <c r="M918" s="123"/>
      <c r="N918" s="123"/>
    </row>
    <row r="919" spans="1:14" ht="54.75" customHeight="1" x14ac:dyDescent="0.25">
      <c r="A919" s="23" t="s">
        <v>1955</v>
      </c>
      <c r="B919" s="43" t="s">
        <v>1830</v>
      </c>
      <c r="C919" s="10">
        <v>400</v>
      </c>
      <c r="D919" s="13" t="s">
        <v>93</v>
      </c>
      <c r="E919" s="13" t="s">
        <v>14</v>
      </c>
      <c r="F919" s="123">
        <v>904681</v>
      </c>
      <c r="G919" s="123"/>
      <c r="H919" s="123">
        <f>F919+G919</f>
        <v>904681</v>
      </c>
      <c r="I919" s="123">
        <v>156626</v>
      </c>
      <c r="J919" s="164"/>
      <c r="K919" s="123">
        <f>I919+J919</f>
        <v>156626</v>
      </c>
      <c r="L919" s="123">
        <v>163226</v>
      </c>
      <c r="M919" s="123"/>
      <c r="N919" s="123">
        <f>L919+M919</f>
        <v>163226</v>
      </c>
    </row>
    <row r="920" spans="1:14" ht="63" customHeight="1" x14ac:dyDescent="0.25">
      <c r="A920" s="23" t="s">
        <v>1934</v>
      </c>
      <c r="B920" s="43" t="s">
        <v>1125</v>
      </c>
      <c r="C920" s="10">
        <v>400</v>
      </c>
      <c r="D920" s="13" t="s">
        <v>93</v>
      </c>
      <c r="E920" s="13" t="s">
        <v>14</v>
      </c>
      <c r="F920" s="123"/>
      <c r="G920" s="123">
        <v>755459</v>
      </c>
      <c r="H920" s="123">
        <f>F920+G920</f>
        <v>755459</v>
      </c>
      <c r="I920" s="123"/>
      <c r="J920" s="164"/>
      <c r="K920" s="123"/>
      <c r="L920" s="123"/>
      <c r="M920" s="123"/>
      <c r="N920" s="123"/>
    </row>
    <row r="921" spans="1:14" ht="126" x14ac:dyDescent="0.25">
      <c r="A921" s="23" t="s">
        <v>1126</v>
      </c>
      <c r="B921" s="43" t="s">
        <v>1127</v>
      </c>
      <c r="C921" s="10"/>
      <c r="D921" s="12"/>
      <c r="E921" s="12"/>
      <c r="F921" s="141">
        <f>F922+F923+F924+F925</f>
        <v>277003</v>
      </c>
      <c r="G921" s="141">
        <f>G922+G923+G924+G925</f>
        <v>500000</v>
      </c>
      <c r="H921" s="141">
        <f>H922+H923+H924+H925</f>
        <v>777003</v>
      </c>
      <c r="I921" s="141">
        <f>I922+I923+I924+I925</f>
        <v>0</v>
      </c>
      <c r="J921" s="165">
        <f>J922+J923+J924+J925</f>
        <v>0</v>
      </c>
      <c r="K921" s="141"/>
      <c r="L921" s="141"/>
      <c r="M921" s="141"/>
      <c r="N921" s="141"/>
    </row>
    <row r="922" spans="1:14" ht="63" hidden="1" x14ac:dyDescent="0.25">
      <c r="A922" s="23" t="s">
        <v>1128</v>
      </c>
      <c r="B922" s="61" t="s">
        <v>1129</v>
      </c>
      <c r="C922" s="10">
        <v>500</v>
      </c>
      <c r="D922" s="13" t="s">
        <v>93</v>
      </c>
      <c r="E922" s="13" t="s">
        <v>14</v>
      </c>
      <c r="F922" s="123"/>
      <c r="G922" s="123"/>
      <c r="H922" s="123"/>
      <c r="I922" s="123"/>
      <c r="J922" s="164"/>
      <c r="K922" s="123"/>
      <c r="L922" s="123"/>
      <c r="M922" s="123"/>
      <c r="N922" s="123"/>
    </row>
    <row r="923" spans="1:14" ht="34.5" customHeight="1" x14ac:dyDescent="0.25">
      <c r="A923" s="23" t="s">
        <v>1130</v>
      </c>
      <c r="B923" s="61" t="s">
        <v>1131</v>
      </c>
      <c r="C923" s="10">
        <v>500</v>
      </c>
      <c r="D923" s="13" t="s">
        <v>93</v>
      </c>
      <c r="E923" s="13" t="s">
        <v>14</v>
      </c>
      <c r="F923" s="123">
        <v>277003</v>
      </c>
      <c r="G923" s="123"/>
      <c r="H923" s="123">
        <f>F923+G923</f>
        <v>277003</v>
      </c>
      <c r="I923" s="123">
        <v>0</v>
      </c>
      <c r="J923" s="164"/>
      <c r="K923" s="123"/>
      <c r="L923" s="123"/>
      <c r="M923" s="123"/>
      <c r="N923" s="123"/>
    </row>
    <row r="924" spans="1:14" ht="51.75" customHeight="1" x14ac:dyDescent="0.25">
      <c r="A924" s="23" t="s">
        <v>1132</v>
      </c>
      <c r="B924" s="61" t="s">
        <v>1133</v>
      </c>
      <c r="C924" s="10">
        <v>500</v>
      </c>
      <c r="D924" s="13" t="s">
        <v>93</v>
      </c>
      <c r="E924" s="13" t="s">
        <v>14</v>
      </c>
      <c r="F924" s="123"/>
      <c r="G924" s="123">
        <v>500000</v>
      </c>
      <c r="H924" s="123">
        <f>F924+G924</f>
        <v>500000</v>
      </c>
      <c r="I924" s="123"/>
      <c r="J924" s="164"/>
      <c r="K924" s="123"/>
      <c r="L924" s="123"/>
      <c r="M924" s="123"/>
      <c r="N924" s="123"/>
    </row>
    <row r="925" spans="1:14" ht="51.75" hidden="1" customHeight="1" x14ac:dyDescent="0.25">
      <c r="A925" s="23" t="s">
        <v>1134</v>
      </c>
      <c r="B925" s="61" t="s">
        <v>1135</v>
      </c>
      <c r="C925" s="10">
        <v>500</v>
      </c>
      <c r="D925" s="13" t="s">
        <v>93</v>
      </c>
      <c r="E925" s="13" t="s">
        <v>14</v>
      </c>
      <c r="F925" s="123"/>
      <c r="G925" s="123"/>
      <c r="H925" s="123"/>
      <c r="I925" s="123"/>
      <c r="J925" s="164"/>
      <c r="K925" s="123"/>
      <c r="L925" s="123"/>
      <c r="M925" s="123"/>
      <c r="N925" s="123"/>
    </row>
    <row r="926" spans="1:14" ht="34.5" customHeight="1" x14ac:dyDescent="0.25">
      <c r="A926" s="25" t="s">
        <v>1136</v>
      </c>
      <c r="B926" s="38" t="s">
        <v>1137</v>
      </c>
      <c r="C926" s="8"/>
      <c r="D926" s="9"/>
      <c r="E926" s="9"/>
      <c r="F926" s="152">
        <f t="shared" ref="F926:N926" si="270">F927+F930+F934</f>
        <v>150696</v>
      </c>
      <c r="G926" s="152">
        <f t="shared" si="270"/>
        <v>0</v>
      </c>
      <c r="H926" s="152">
        <f t="shared" si="270"/>
        <v>150696</v>
      </c>
      <c r="I926" s="152">
        <f t="shared" si="270"/>
        <v>150968</v>
      </c>
      <c r="J926" s="178">
        <f t="shared" si="270"/>
        <v>0</v>
      </c>
      <c r="K926" s="152">
        <f t="shared" si="270"/>
        <v>150968</v>
      </c>
      <c r="L926" s="152">
        <f t="shared" si="270"/>
        <v>151245</v>
      </c>
      <c r="M926" s="152">
        <f t="shared" si="270"/>
        <v>0</v>
      </c>
      <c r="N926" s="152">
        <f t="shared" si="270"/>
        <v>151245</v>
      </c>
    </row>
    <row r="927" spans="1:14" ht="39" customHeight="1" x14ac:dyDescent="0.25">
      <c r="A927" s="23" t="s">
        <v>1138</v>
      </c>
      <c r="B927" s="35" t="s">
        <v>1139</v>
      </c>
      <c r="C927" s="8"/>
      <c r="D927" s="9"/>
      <c r="E927" s="9"/>
      <c r="F927" s="125">
        <f t="shared" ref="F927:N927" si="271">F928+F929</f>
        <v>21708</v>
      </c>
      <c r="G927" s="125">
        <f t="shared" si="271"/>
        <v>0</v>
      </c>
      <c r="H927" s="125">
        <f t="shared" si="271"/>
        <v>21708</v>
      </c>
      <c r="I927" s="125">
        <f t="shared" si="271"/>
        <v>21708</v>
      </c>
      <c r="J927" s="173">
        <f t="shared" si="271"/>
        <v>0</v>
      </c>
      <c r="K927" s="125">
        <f t="shared" si="271"/>
        <v>21708</v>
      </c>
      <c r="L927" s="125">
        <f t="shared" si="271"/>
        <v>21708</v>
      </c>
      <c r="M927" s="125">
        <f t="shared" si="271"/>
        <v>0</v>
      </c>
      <c r="N927" s="125">
        <f t="shared" si="271"/>
        <v>21708</v>
      </c>
    </row>
    <row r="928" spans="1:14" ht="39" customHeight="1" x14ac:dyDescent="0.25">
      <c r="A928" s="23" t="s">
        <v>1140</v>
      </c>
      <c r="B928" s="35" t="s">
        <v>1141</v>
      </c>
      <c r="C928" s="10">
        <v>500</v>
      </c>
      <c r="D928" s="13" t="s">
        <v>93</v>
      </c>
      <c r="E928" s="13" t="s">
        <v>687</v>
      </c>
      <c r="F928" s="125">
        <v>21123</v>
      </c>
      <c r="G928" s="125"/>
      <c r="H928" s="123">
        <f>F928+G928</f>
        <v>21123</v>
      </c>
      <c r="I928" s="125">
        <v>21123</v>
      </c>
      <c r="J928" s="173"/>
      <c r="K928" s="123">
        <f>I928+J928</f>
        <v>21123</v>
      </c>
      <c r="L928" s="125">
        <v>21123</v>
      </c>
      <c r="M928" s="125"/>
      <c r="N928" s="123">
        <f>L928+M928</f>
        <v>21123</v>
      </c>
    </row>
    <row r="929" spans="1:14" ht="39" customHeight="1" x14ac:dyDescent="0.25">
      <c r="A929" s="23" t="s">
        <v>1140</v>
      </c>
      <c r="B929" s="35" t="s">
        <v>1141</v>
      </c>
      <c r="C929" s="10">
        <v>500</v>
      </c>
      <c r="D929" s="13" t="s">
        <v>37</v>
      </c>
      <c r="E929" s="13" t="s">
        <v>30</v>
      </c>
      <c r="F929" s="123">
        <v>585</v>
      </c>
      <c r="G929" s="123"/>
      <c r="H929" s="123">
        <f>F929+G929</f>
        <v>585</v>
      </c>
      <c r="I929" s="123">
        <v>585</v>
      </c>
      <c r="J929" s="164"/>
      <c r="K929" s="123">
        <f>I929+J929</f>
        <v>585</v>
      </c>
      <c r="L929" s="123">
        <v>585</v>
      </c>
      <c r="M929" s="123"/>
      <c r="N929" s="123">
        <f>L929+M929</f>
        <v>585</v>
      </c>
    </row>
    <row r="930" spans="1:14" ht="39" customHeight="1" x14ac:dyDescent="0.25">
      <c r="A930" s="23" t="s">
        <v>1142</v>
      </c>
      <c r="B930" s="35" t="s">
        <v>1143</v>
      </c>
      <c r="C930" s="8"/>
      <c r="D930" s="12"/>
      <c r="E930" s="12"/>
      <c r="F930" s="125">
        <f t="shared" ref="F930:N930" si="272">F931+F932+F933</f>
        <v>128988</v>
      </c>
      <c r="G930" s="125">
        <f t="shared" si="272"/>
        <v>0</v>
      </c>
      <c r="H930" s="125">
        <f t="shared" si="272"/>
        <v>128988</v>
      </c>
      <c r="I930" s="125">
        <f t="shared" si="272"/>
        <v>129260</v>
      </c>
      <c r="J930" s="173">
        <f t="shared" si="272"/>
        <v>0</v>
      </c>
      <c r="K930" s="125">
        <f t="shared" si="272"/>
        <v>129260</v>
      </c>
      <c r="L930" s="125">
        <f t="shared" si="272"/>
        <v>129537</v>
      </c>
      <c r="M930" s="125">
        <f t="shared" si="272"/>
        <v>0</v>
      </c>
      <c r="N930" s="125">
        <f t="shared" si="272"/>
        <v>129537</v>
      </c>
    </row>
    <row r="931" spans="1:14" ht="94.5" x14ac:dyDescent="0.25">
      <c r="A931" s="23" t="s">
        <v>1144</v>
      </c>
      <c r="B931" s="35" t="s">
        <v>1145</v>
      </c>
      <c r="C931" s="10">
        <v>800</v>
      </c>
      <c r="D931" s="13" t="s">
        <v>93</v>
      </c>
      <c r="E931" s="13" t="s">
        <v>687</v>
      </c>
      <c r="F931" s="123">
        <v>124870</v>
      </c>
      <c r="G931" s="123"/>
      <c r="H931" s="123">
        <f>F931+G931</f>
        <v>124870</v>
      </c>
      <c r="I931" s="123">
        <v>124870</v>
      </c>
      <c r="J931" s="164"/>
      <c r="K931" s="123">
        <f>I931+J931</f>
        <v>124870</v>
      </c>
      <c r="L931" s="123">
        <v>124870</v>
      </c>
      <c r="M931" s="123"/>
      <c r="N931" s="123">
        <f>L931+M931</f>
        <v>124870</v>
      </c>
    </row>
    <row r="932" spans="1:14" ht="110.25" x14ac:dyDescent="0.25">
      <c r="A932" s="23" t="s">
        <v>1146</v>
      </c>
      <c r="B932" s="35" t="s">
        <v>1147</v>
      </c>
      <c r="C932" s="10">
        <v>800</v>
      </c>
      <c r="D932" s="13" t="s">
        <v>93</v>
      </c>
      <c r="E932" s="13" t="s">
        <v>687</v>
      </c>
      <c r="F932" s="123">
        <v>4024</v>
      </c>
      <c r="G932" s="123"/>
      <c r="H932" s="123">
        <f>F932+G932</f>
        <v>4024</v>
      </c>
      <c r="I932" s="123">
        <v>4290</v>
      </c>
      <c r="J932" s="164"/>
      <c r="K932" s="123">
        <f>I932+J932</f>
        <v>4290</v>
      </c>
      <c r="L932" s="123">
        <v>4561</v>
      </c>
      <c r="M932" s="123"/>
      <c r="N932" s="123">
        <f>L932+M932</f>
        <v>4561</v>
      </c>
    </row>
    <row r="933" spans="1:14" ht="63" x14ac:dyDescent="0.25">
      <c r="A933" s="23" t="s">
        <v>1148</v>
      </c>
      <c r="B933" s="35" t="s">
        <v>1149</v>
      </c>
      <c r="C933" s="10">
        <v>800</v>
      </c>
      <c r="D933" s="13" t="s">
        <v>93</v>
      </c>
      <c r="E933" s="13" t="s">
        <v>687</v>
      </c>
      <c r="F933" s="123">
        <v>94</v>
      </c>
      <c r="G933" s="123"/>
      <c r="H933" s="123">
        <f>F933+G933</f>
        <v>94</v>
      </c>
      <c r="I933" s="123">
        <v>100</v>
      </c>
      <c r="J933" s="164"/>
      <c r="K933" s="123">
        <f>I933+J933</f>
        <v>100</v>
      </c>
      <c r="L933" s="123">
        <v>106</v>
      </c>
      <c r="M933" s="123"/>
      <c r="N933" s="123">
        <f>L933+M933</f>
        <v>106</v>
      </c>
    </row>
    <row r="934" spans="1:14" ht="39" hidden="1" customHeight="1" x14ac:dyDescent="0.25">
      <c r="A934" s="23" t="s">
        <v>1150</v>
      </c>
      <c r="B934" s="35" t="s">
        <v>1151</v>
      </c>
      <c r="C934" s="10"/>
      <c r="D934" s="12"/>
      <c r="E934" s="12"/>
      <c r="F934" s="125">
        <f t="shared" ref="F934:N934" si="273">F935</f>
        <v>0</v>
      </c>
      <c r="G934" s="125">
        <f t="shared" si="273"/>
        <v>0</v>
      </c>
      <c r="H934" s="125">
        <f t="shared" si="273"/>
        <v>0</v>
      </c>
      <c r="I934" s="125">
        <f t="shared" si="273"/>
        <v>0</v>
      </c>
      <c r="J934" s="173">
        <f t="shared" si="273"/>
        <v>0</v>
      </c>
      <c r="K934" s="125">
        <f t="shared" si="273"/>
        <v>0</v>
      </c>
      <c r="L934" s="125">
        <f t="shared" si="273"/>
        <v>0</v>
      </c>
      <c r="M934" s="125">
        <f t="shared" si="273"/>
        <v>0</v>
      </c>
      <c r="N934" s="125">
        <f t="shared" si="273"/>
        <v>0</v>
      </c>
    </row>
    <row r="935" spans="1:14" ht="4.5" hidden="1" customHeight="1" x14ac:dyDescent="0.25">
      <c r="A935" s="23" t="s">
        <v>1152</v>
      </c>
      <c r="B935" s="35" t="s">
        <v>1153</v>
      </c>
      <c r="C935" s="10">
        <v>800</v>
      </c>
      <c r="D935" s="13" t="s">
        <v>93</v>
      </c>
      <c r="E935" s="13" t="s">
        <v>687</v>
      </c>
      <c r="F935" s="123"/>
      <c r="G935" s="123"/>
      <c r="H935" s="123"/>
      <c r="I935" s="123"/>
      <c r="J935" s="164"/>
      <c r="K935" s="123"/>
      <c r="L935" s="123"/>
      <c r="M935" s="123"/>
      <c r="N935" s="123"/>
    </row>
    <row r="936" spans="1:14" ht="24" customHeight="1" x14ac:dyDescent="0.25">
      <c r="A936" s="182" t="s">
        <v>451</v>
      </c>
      <c r="B936" s="31" t="s">
        <v>1154</v>
      </c>
      <c r="C936" s="16"/>
      <c r="D936" s="16"/>
      <c r="E936" s="16"/>
      <c r="F936" s="143">
        <f t="shared" ref="F936:N936" si="274">F937+F941+F945+F943</f>
        <v>877003</v>
      </c>
      <c r="G936" s="143">
        <f t="shared" si="274"/>
        <v>15776</v>
      </c>
      <c r="H936" s="143">
        <f t="shared" si="274"/>
        <v>892779</v>
      </c>
      <c r="I936" s="143">
        <f t="shared" si="274"/>
        <v>887955</v>
      </c>
      <c r="J936" s="167">
        <f t="shared" si="274"/>
        <v>9959</v>
      </c>
      <c r="K936" s="143">
        <f t="shared" si="274"/>
        <v>897914</v>
      </c>
      <c r="L936" s="143">
        <f t="shared" si="274"/>
        <v>898979</v>
      </c>
      <c r="M936" s="143">
        <f t="shared" si="274"/>
        <v>5889</v>
      </c>
      <c r="N936" s="143">
        <f t="shared" si="274"/>
        <v>904868</v>
      </c>
    </row>
    <row r="937" spans="1:14" ht="39" customHeight="1" x14ac:dyDescent="0.25">
      <c r="A937" s="23" t="s">
        <v>237</v>
      </c>
      <c r="B937" s="43" t="s">
        <v>1155</v>
      </c>
      <c r="C937" s="10"/>
      <c r="D937" s="12"/>
      <c r="E937" s="12"/>
      <c r="F937" s="141">
        <f t="shared" ref="F937:N937" si="275">F938+F939+F940</f>
        <v>16636</v>
      </c>
      <c r="G937" s="141">
        <f t="shared" si="275"/>
        <v>-178</v>
      </c>
      <c r="H937" s="141">
        <f t="shared" si="275"/>
        <v>16458</v>
      </c>
      <c r="I937" s="141">
        <f t="shared" si="275"/>
        <v>16981</v>
      </c>
      <c r="J937" s="165">
        <f t="shared" si="275"/>
        <v>-641</v>
      </c>
      <c r="K937" s="141">
        <f t="shared" si="275"/>
        <v>16340</v>
      </c>
      <c r="L937" s="141">
        <f t="shared" si="275"/>
        <v>16981</v>
      </c>
      <c r="M937" s="141">
        <f t="shared" si="275"/>
        <v>-641</v>
      </c>
      <c r="N937" s="141">
        <f t="shared" si="275"/>
        <v>16340</v>
      </c>
    </row>
    <row r="938" spans="1:14" ht="92.25" customHeight="1" x14ac:dyDescent="0.25">
      <c r="A938" s="23" t="s">
        <v>241</v>
      </c>
      <c r="B938" s="43" t="s">
        <v>1156</v>
      </c>
      <c r="C938" s="10">
        <v>100</v>
      </c>
      <c r="D938" s="13" t="s">
        <v>93</v>
      </c>
      <c r="E938" s="13" t="s">
        <v>687</v>
      </c>
      <c r="F938" s="123">
        <v>15356</v>
      </c>
      <c r="G938" s="123">
        <v>-178</v>
      </c>
      <c r="H938" s="123">
        <f>F938+G938</f>
        <v>15178</v>
      </c>
      <c r="I938" s="123">
        <v>15819</v>
      </c>
      <c r="J938" s="164">
        <v>-641</v>
      </c>
      <c r="K938" s="123">
        <f>I938+J938</f>
        <v>15178</v>
      </c>
      <c r="L938" s="123">
        <v>15819</v>
      </c>
      <c r="M938" s="123">
        <v>-641</v>
      </c>
      <c r="N938" s="123">
        <f>L938+M938</f>
        <v>15178</v>
      </c>
    </row>
    <row r="939" spans="1:14" ht="47.25" x14ac:dyDescent="0.25">
      <c r="A939" s="23" t="s">
        <v>243</v>
      </c>
      <c r="B939" s="43" t="s">
        <v>1156</v>
      </c>
      <c r="C939" s="10">
        <v>200</v>
      </c>
      <c r="D939" s="13" t="s">
        <v>93</v>
      </c>
      <c r="E939" s="13" t="s">
        <v>687</v>
      </c>
      <c r="F939" s="123">
        <v>1015</v>
      </c>
      <c r="G939" s="123"/>
      <c r="H939" s="123">
        <f>F939+G939</f>
        <v>1015</v>
      </c>
      <c r="I939" s="123">
        <v>887</v>
      </c>
      <c r="J939" s="164"/>
      <c r="K939" s="123">
        <f>I939+J939</f>
        <v>887</v>
      </c>
      <c r="L939" s="123">
        <v>887</v>
      </c>
      <c r="M939" s="123"/>
      <c r="N939" s="123">
        <f>L939+M939</f>
        <v>887</v>
      </c>
    </row>
    <row r="940" spans="1:14" ht="36.75" customHeight="1" x14ac:dyDescent="0.25">
      <c r="A940" s="23" t="s">
        <v>244</v>
      </c>
      <c r="B940" s="43" t="s">
        <v>1156</v>
      </c>
      <c r="C940" s="10">
        <v>800</v>
      </c>
      <c r="D940" s="13" t="s">
        <v>93</v>
      </c>
      <c r="E940" s="13" t="s">
        <v>687</v>
      </c>
      <c r="F940" s="123">
        <v>265</v>
      </c>
      <c r="G940" s="123"/>
      <c r="H940" s="123">
        <f>F940+G940</f>
        <v>265</v>
      </c>
      <c r="I940" s="123">
        <v>275</v>
      </c>
      <c r="J940" s="164"/>
      <c r="K940" s="123">
        <f>I940+J940</f>
        <v>275</v>
      </c>
      <c r="L940" s="123">
        <v>275</v>
      </c>
      <c r="M940" s="123"/>
      <c r="N940" s="123">
        <f>L940+M940</f>
        <v>275</v>
      </c>
    </row>
    <row r="941" spans="1:14" ht="50.25" customHeight="1" x14ac:dyDescent="0.25">
      <c r="A941" s="23" t="s">
        <v>1157</v>
      </c>
      <c r="B941" s="43" t="s">
        <v>1158</v>
      </c>
      <c r="C941" s="10"/>
      <c r="D941" s="12"/>
      <c r="E941" s="12"/>
      <c r="F941" s="141">
        <f t="shared" ref="F941:N941" si="276">F942</f>
        <v>771000</v>
      </c>
      <c r="G941" s="141">
        <f t="shared" si="276"/>
        <v>0</v>
      </c>
      <c r="H941" s="141">
        <f t="shared" si="276"/>
        <v>771000</v>
      </c>
      <c r="I941" s="141">
        <f t="shared" si="276"/>
        <v>780000</v>
      </c>
      <c r="J941" s="165">
        <f t="shared" si="276"/>
        <v>0</v>
      </c>
      <c r="K941" s="141">
        <f t="shared" si="276"/>
        <v>780000</v>
      </c>
      <c r="L941" s="141">
        <f t="shared" si="276"/>
        <v>788000</v>
      </c>
      <c r="M941" s="141">
        <f t="shared" si="276"/>
        <v>0</v>
      </c>
      <c r="N941" s="141">
        <f t="shared" si="276"/>
        <v>788000</v>
      </c>
    </row>
    <row r="942" spans="1:14" ht="47.25" x14ac:dyDescent="0.25">
      <c r="A942" s="23" t="s">
        <v>1159</v>
      </c>
      <c r="B942" s="43" t="s">
        <v>1160</v>
      </c>
      <c r="C942" s="10">
        <v>800</v>
      </c>
      <c r="D942" s="13" t="s">
        <v>93</v>
      </c>
      <c r="E942" s="13" t="s">
        <v>14</v>
      </c>
      <c r="F942" s="123">
        <v>771000</v>
      </c>
      <c r="G942" s="123"/>
      <c r="H942" s="123">
        <f>F942+G942</f>
        <v>771000</v>
      </c>
      <c r="I942" s="123">
        <v>780000</v>
      </c>
      <c r="J942" s="164"/>
      <c r="K942" s="123">
        <f>I942+J942</f>
        <v>780000</v>
      </c>
      <c r="L942" s="123">
        <v>788000</v>
      </c>
      <c r="M942" s="123"/>
      <c r="N942" s="123">
        <f>L942+M942</f>
        <v>788000</v>
      </c>
    </row>
    <row r="943" spans="1:14" ht="31.5" x14ac:dyDescent="0.25">
      <c r="A943" s="23" t="s">
        <v>381</v>
      </c>
      <c r="B943" s="35" t="s">
        <v>1161</v>
      </c>
      <c r="C943" s="10"/>
      <c r="D943" s="12"/>
      <c r="E943" s="12"/>
      <c r="F943" s="124">
        <f t="shared" ref="F943:N943" si="277">F944</f>
        <v>50</v>
      </c>
      <c r="G943" s="124">
        <f t="shared" si="277"/>
        <v>0</v>
      </c>
      <c r="H943" s="124">
        <f t="shared" si="277"/>
        <v>50</v>
      </c>
      <c r="I943" s="124">
        <f t="shared" si="277"/>
        <v>50</v>
      </c>
      <c r="J943" s="174">
        <f t="shared" si="277"/>
        <v>0</v>
      </c>
      <c r="K943" s="124">
        <f t="shared" si="277"/>
        <v>50</v>
      </c>
      <c r="L943" s="124">
        <f t="shared" si="277"/>
        <v>50</v>
      </c>
      <c r="M943" s="124">
        <f t="shared" si="277"/>
        <v>0</v>
      </c>
      <c r="N943" s="124">
        <f t="shared" si="277"/>
        <v>50</v>
      </c>
    </row>
    <row r="944" spans="1:14" ht="53.25" customHeight="1" x14ac:dyDescent="0.25">
      <c r="A944" s="23" t="s">
        <v>384</v>
      </c>
      <c r="B944" s="35" t="s">
        <v>1162</v>
      </c>
      <c r="C944" s="3">
        <v>600</v>
      </c>
      <c r="D944" s="13" t="s">
        <v>93</v>
      </c>
      <c r="E944" s="13" t="s">
        <v>687</v>
      </c>
      <c r="F944" s="123">
        <v>50</v>
      </c>
      <c r="G944" s="123"/>
      <c r="H944" s="123">
        <f>F944+G944</f>
        <v>50</v>
      </c>
      <c r="I944" s="123">
        <v>50</v>
      </c>
      <c r="J944" s="164"/>
      <c r="K944" s="123">
        <f>I944+J944</f>
        <v>50</v>
      </c>
      <c r="L944" s="123">
        <v>50</v>
      </c>
      <c r="M944" s="123"/>
      <c r="N944" s="123">
        <f>L944+M944</f>
        <v>50</v>
      </c>
    </row>
    <row r="945" spans="1:14" ht="36" customHeight="1" x14ac:dyDescent="0.25">
      <c r="A945" s="23" t="s">
        <v>381</v>
      </c>
      <c r="B945" s="43" t="s">
        <v>1163</v>
      </c>
      <c r="C945" s="10"/>
      <c r="D945" s="12"/>
      <c r="E945" s="12"/>
      <c r="F945" s="141">
        <f t="shared" ref="F945:N945" si="278">F946+F947+F948</f>
        <v>89317</v>
      </c>
      <c r="G945" s="141">
        <f t="shared" si="278"/>
        <v>15954</v>
      </c>
      <c r="H945" s="141">
        <f t="shared" si="278"/>
        <v>105271</v>
      </c>
      <c r="I945" s="141">
        <f t="shared" si="278"/>
        <v>90924</v>
      </c>
      <c r="J945" s="165">
        <f t="shared" si="278"/>
        <v>10600</v>
      </c>
      <c r="K945" s="141">
        <f t="shared" si="278"/>
        <v>101524</v>
      </c>
      <c r="L945" s="141">
        <f t="shared" si="278"/>
        <v>93948</v>
      </c>
      <c r="M945" s="141">
        <f t="shared" si="278"/>
        <v>6530</v>
      </c>
      <c r="N945" s="141">
        <f t="shared" si="278"/>
        <v>100478</v>
      </c>
    </row>
    <row r="946" spans="1:14" ht="84" customHeight="1" x14ac:dyDescent="0.25">
      <c r="A946" s="23" t="s">
        <v>439</v>
      </c>
      <c r="B946" s="43" t="s">
        <v>1164</v>
      </c>
      <c r="C946" s="10">
        <v>100</v>
      </c>
      <c r="D946" s="13" t="s">
        <v>93</v>
      </c>
      <c r="E946" s="13" t="s">
        <v>14</v>
      </c>
      <c r="F946" s="123">
        <v>61035</v>
      </c>
      <c r="G946" s="123">
        <v>11474</v>
      </c>
      <c r="H946" s="123">
        <f>F946+G946</f>
        <v>72509</v>
      </c>
      <c r="I946" s="123">
        <v>63488</v>
      </c>
      <c r="J946" s="164">
        <v>9021</v>
      </c>
      <c r="K946" s="123">
        <f>I946+J946</f>
        <v>72509</v>
      </c>
      <c r="L946" s="123">
        <v>65979</v>
      </c>
      <c r="M946" s="123">
        <v>6530</v>
      </c>
      <c r="N946" s="123">
        <f>L946+M946</f>
        <v>72509</v>
      </c>
    </row>
    <row r="947" spans="1:14" ht="47.25" x14ac:dyDescent="0.25">
      <c r="A947" s="23" t="s">
        <v>38</v>
      </c>
      <c r="B947" s="43" t="s">
        <v>1164</v>
      </c>
      <c r="C947" s="10">
        <v>200</v>
      </c>
      <c r="D947" s="13" t="s">
        <v>93</v>
      </c>
      <c r="E947" s="13" t="s">
        <v>14</v>
      </c>
      <c r="F947" s="123">
        <v>27629</v>
      </c>
      <c r="G947" s="123"/>
      <c r="H947" s="123">
        <f>F947+G947</f>
        <v>27629</v>
      </c>
      <c r="I947" s="123">
        <v>20162</v>
      </c>
      <c r="J947" s="164"/>
      <c r="K947" s="123">
        <f>I947+J947</f>
        <v>20162</v>
      </c>
      <c r="L947" s="123">
        <v>18524</v>
      </c>
      <c r="M947" s="123"/>
      <c r="N947" s="123">
        <f>L947+M947</f>
        <v>18524</v>
      </c>
    </row>
    <row r="948" spans="1:14" ht="31.5" x14ac:dyDescent="0.25">
      <c r="A948" s="23" t="s">
        <v>39</v>
      </c>
      <c r="B948" s="43" t="s">
        <v>1164</v>
      </c>
      <c r="C948" s="10">
        <v>800</v>
      </c>
      <c r="D948" s="13" t="s">
        <v>93</v>
      </c>
      <c r="E948" s="13" t="s">
        <v>14</v>
      </c>
      <c r="F948" s="123">
        <v>653</v>
      </c>
      <c r="G948" s="123">
        <v>4480</v>
      </c>
      <c r="H948" s="123">
        <f>F948+G948</f>
        <v>5133</v>
      </c>
      <c r="I948" s="123">
        <v>7274</v>
      </c>
      <c r="J948" s="164">
        <v>1579</v>
      </c>
      <c r="K948" s="123">
        <f>I948+J948</f>
        <v>8853</v>
      </c>
      <c r="L948" s="123">
        <v>9445</v>
      </c>
      <c r="M948" s="123"/>
      <c r="N948" s="123">
        <f>L948+M948</f>
        <v>9445</v>
      </c>
    </row>
    <row r="949" spans="1:14" ht="18" hidden="1" customHeight="1" x14ac:dyDescent="0.25">
      <c r="A949" s="23"/>
      <c r="B949" s="34"/>
      <c r="C949" s="3"/>
      <c r="D949" s="12"/>
      <c r="E949" s="12"/>
      <c r="F949" s="123"/>
      <c r="G949" s="123"/>
      <c r="H949" s="123"/>
      <c r="I949" s="123"/>
      <c r="J949" s="164"/>
      <c r="K949" s="123"/>
      <c r="L949" s="123"/>
      <c r="M949" s="123"/>
      <c r="N949" s="123"/>
    </row>
    <row r="950" spans="1:14" ht="51" customHeight="1" x14ac:dyDescent="0.25">
      <c r="A950" s="25" t="s">
        <v>1165</v>
      </c>
      <c r="B950" s="32">
        <v>11</v>
      </c>
      <c r="C950" s="10"/>
      <c r="D950" s="9"/>
      <c r="E950" s="9"/>
      <c r="F950" s="142">
        <f t="shared" ref="F950:N950" si="279">F951+F976+F995+F1000+F1016+F1024+F1041+F1056+F1075+F1089+F1111+F1066+F1122</f>
        <v>3102955</v>
      </c>
      <c r="G950" s="142">
        <f t="shared" si="279"/>
        <v>4940170</v>
      </c>
      <c r="H950" s="142">
        <f t="shared" si="279"/>
        <v>8043125</v>
      </c>
      <c r="I950" s="142">
        <f t="shared" si="279"/>
        <v>3110349</v>
      </c>
      <c r="J950" s="166">
        <f t="shared" si="279"/>
        <v>4592152</v>
      </c>
      <c r="K950" s="142">
        <f t="shared" si="279"/>
        <v>7702501</v>
      </c>
      <c r="L950" s="142">
        <f t="shared" si="279"/>
        <v>3079714</v>
      </c>
      <c r="M950" s="142">
        <f t="shared" si="279"/>
        <v>3072779</v>
      </c>
      <c r="N950" s="142">
        <f t="shared" si="279"/>
        <v>6152493</v>
      </c>
    </row>
    <row r="951" spans="1:14" ht="43.5" customHeight="1" x14ac:dyDescent="0.25">
      <c r="A951" s="25" t="s">
        <v>1166</v>
      </c>
      <c r="B951" s="33" t="s">
        <v>1167</v>
      </c>
      <c r="C951" s="10"/>
      <c r="D951" s="9"/>
      <c r="E951" s="9"/>
      <c r="F951" s="142">
        <f t="shared" ref="F951:N951" si="280">F952+F960+F965+F968+F971+F973+F957</f>
        <v>2600</v>
      </c>
      <c r="G951" s="142">
        <f t="shared" si="280"/>
        <v>0</v>
      </c>
      <c r="H951" s="142">
        <f t="shared" si="280"/>
        <v>2600</v>
      </c>
      <c r="I951" s="142">
        <f t="shared" si="280"/>
        <v>2600</v>
      </c>
      <c r="J951" s="166">
        <f t="shared" si="280"/>
        <v>0</v>
      </c>
      <c r="K951" s="142">
        <f t="shared" si="280"/>
        <v>2600</v>
      </c>
      <c r="L951" s="142">
        <f t="shared" si="280"/>
        <v>2600</v>
      </c>
      <c r="M951" s="142">
        <f t="shared" si="280"/>
        <v>0</v>
      </c>
      <c r="N951" s="142">
        <f t="shared" si="280"/>
        <v>2600</v>
      </c>
    </row>
    <row r="952" spans="1:14" ht="43.5" hidden="1" customHeight="1" x14ac:dyDescent="0.25">
      <c r="A952" s="23" t="s">
        <v>1168</v>
      </c>
      <c r="B952" s="35" t="s">
        <v>1169</v>
      </c>
      <c r="C952" s="10"/>
      <c r="D952" s="12"/>
      <c r="E952" s="12"/>
      <c r="F952" s="141">
        <f t="shared" ref="F952:N952" si="281">F953+F954+F955+F956</f>
        <v>0</v>
      </c>
      <c r="G952" s="141">
        <f t="shared" si="281"/>
        <v>0</v>
      </c>
      <c r="H952" s="141">
        <f t="shared" si="281"/>
        <v>0</v>
      </c>
      <c r="I952" s="141">
        <f t="shared" si="281"/>
        <v>0</v>
      </c>
      <c r="J952" s="165">
        <f t="shared" si="281"/>
        <v>0</v>
      </c>
      <c r="K952" s="141">
        <f t="shared" si="281"/>
        <v>0</v>
      </c>
      <c r="L952" s="141">
        <f t="shared" si="281"/>
        <v>0</v>
      </c>
      <c r="M952" s="141">
        <f t="shared" si="281"/>
        <v>0</v>
      </c>
      <c r="N952" s="141">
        <f t="shared" si="281"/>
        <v>0</v>
      </c>
    </row>
    <row r="953" spans="1:14" ht="47.25" hidden="1" x14ac:dyDescent="0.25">
      <c r="A953" s="23" t="s">
        <v>1170</v>
      </c>
      <c r="B953" s="35" t="s">
        <v>1171</v>
      </c>
      <c r="C953" s="10">
        <v>800</v>
      </c>
      <c r="D953" s="13" t="s">
        <v>93</v>
      </c>
      <c r="E953" s="13" t="s">
        <v>81</v>
      </c>
      <c r="F953" s="123"/>
      <c r="G953" s="123"/>
      <c r="H953" s="123"/>
      <c r="I953" s="123"/>
      <c r="J953" s="164"/>
      <c r="K953" s="123"/>
      <c r="L953" s="123"/>
      <c r="M953" s="123"/>
      <c r="N953" s="123"/>
    </row>
    <row r="954" spans="1:14" ht="31.5" hidden="1" x14ac:dyDescent="0.25">
      <c r="A954" s="23" t="s">
        <v>1172</v>
      </c>
      <c r="B954" s="35" t="s">
        <v>1173</v>
      </c>
      <c r="C954" s="10">
        <v>800</v>
      </c>
      <c r="D954" s="13" t="s">
        <v>93</v>
      </c>
      <c r="E954" s="13" t="s">
        <v>81</v>
      </c>
      <c r="F954" s="123"/>
      <c r="G954" s="123"/>
      <c r="H954" s="123"/>
      <c r="I954" s="123"/>
      <c r="J954" s="164"/>
      <c r="K954" s="123"/>
      <c r="L954" s="123"/>
      <c r="M954" s="123"/>
      <c r="N954" s="123"/>
    </row>
    <row r="955" spans="1:14" ht="54.75" hidden="1" customHeight="1" x14ac:dyDescent="0.25">
      <c r="A955" s="23" t="s">
        <v>1174</v>
      </c>
      <c r="B955" s="35" t="s">
        <v>1175</v>
      </c>
      <c r="C955" s="10">
        <v>800</v>
      </c>
      <c r="D955" s="13" t="s">
        <v>93</v>
      </c>
      <c r="E955" s="13" t="s">
        <v>81</v>
      </c>
      <c r="F955" s="123"/>
      <c r="G955" s="123"/>
      <c r="H955" s="123"/>
      <c r="I955" s="123"/>
      <c r="J955" s="164"/>
      <c r="K955" s="123"/>
      <c r="L955" s="123"/>
      <c r="M955" s="123"/>
      <c r="N955" s="123"/>
    </row>
    <row r="956" spans="1:14" ht="31.5" hidden="1" x14ac:dyDescent="0.25">
      <c r="A956" s="23" t="s">
        <v>1172</v>
      </c>
      <c r="B956" s="35" t="s">
        <v>1176</v>
      </c>
      <c r="C956" s="10">
        <v>800</v>
      </c>
      <c r="D956" s="13" t="s">
        <v>93</v>
      </c>
      <c r="E956" s="13" t="s">
        <v>81</v>
      </c>
      <c r="F956" s="123"/>
      <c r="G956" s="123"/>
      <c r="H956" s="123"/>
      <c r="I956" s="123"/>
      <c r="J956" s="164"/>
      <c r="K956" s="123"/>
      <c r="L956" s="123"/>
      <c r="M956" s="123"/>
      <c r="N956" s="123"/>
    </row>
    <row r="957" spans="1:14" ht="31.5" hidden="1" x14ac:dyDescent="0.25">
      <c r="A957" s="23" t="s">
        <v>1177</v>
      </c>
      <c r="B957" s="35" t="s">
        <v>1178</v>
      </c>
      <c r="C957" s="10"/>
      <c r="D957" s="12"/>
      <c r="E957" s="12"/>
      <c r="F957" s="123">
        <f t="shared" ref="F957:N957" si="282">F959+F958</f>
        <v>0</v>
      </c>
      <c r="G957" s="123">
        <f t="shared" si="282"/>
        <v>0</v>
      </c>
      <c r="H957" s="123">
        <f t="shared" si="282"/>
        <v>0</v>
      </c>
      <c r="I957" s="123">
        <f t="shared" si="282"/>
        <v>0</v>
      </c>
      <c r="J957" s="164">
        <f t="shared" si="282"/>
        <v>0</v>
      </c>
      <c r="K957" s="123">
        <f t="shared" si="282"/>
        <v>0</v>
      </c>
      <c r="L957" s="123">
        <f t="shared" si="282"/>
        <v>0</v>
      </c>
      <c r="M957" s="123">
        <f t="shared" si="282"/>
        <v>0</v>
      </c>
      <c r="N957" s="123">
        <f t="shared" si="282"/>
        <v>0</v>
      </c>
    </row>
    <row r="958" spans="1:14" ht="31.5" hidden="1" x14ac:dyDescent="0.25">
      <c r="A958" s="23" t="s">
        <v>1179</v>
      </c>
      <c r="B958" s="35" t="s">
        <v>1180</v>
      </c>
      <c r="C958" s="10">
        <v>800</v>
      </c>
      <c r="D958" s="13" t="s">
        <v>93</v>
      </c>
      <c r="E958" s="13" t="s">
        <v>81</v>
      </c>
      <c r="F958" s="123"/>
      <c r="G958" s="123"/>
      <c r="H958" s="123"/>
      <c r="I958" s="123"/>
      <c r="J958" s="164"/>
      <c r="K958" s="123"/>
      <c r="L958" s="123"/>
      <c r="M958" s="123"/>
      <c r="N958" s="123"/>
    </row>
    <row r="959" spans="1:14" ht="55.5" hidden="1" customHeight="1" x14ac:dyDescent="0.25">
      <c r="A959" s="23" t="s">
        <v>1179</v>
      </c>
      <c r="B959" s="35" t="s">
        <v>1181</v>
      </c>
      <c r="C959" s="10">
        <v>800</v>
      </c>
      <c r="D959" s="13" t="s">
        <v>93</v>
      </c>
      <c r="E959" s="13" t="s">
        <v>81</v>
      </c>
      <c r="F959" s="123"/>
      <c r="G959" s="123"/>
      <c r="H959" s="123"/>
      <c r="I959" s="123"/>
      <c r="J959" s="164"/>
      <c r="K959" s="123"/>
      <c r="L959" s="123"/>
      <c r="M959" s="123"/>
      <c r="N959" s="123"/>
    </row>
    <row r="960" spans="1:14" ht="63" hidden="1" x14ac:dyDescent="0.25">
      <c r="A960" s="23" t="s">
        <v>1182</v>
      </c>
      <c r="B960" s="35" t="s">
        <v>1183</v>
      </c>
      <c r="C960" s="10"/>
      <c r="D960" s="12"/>
      <c r="E960" s="12"/>
      <c r="F960" s="141">
        <f t="shared" ref="F960:N960" si="283">F963+F964+F961+F962</f>
        <v>0</v>
      </c>
      <c r="G960" s="141">
        <f t="shared" si="283"/>
        <v>0</v>
      </c>
      <c r="H960" s="141">
        <f t="shared" si="283"/>
        <v>0</v>
      </c>
      <c r="I960" s="141">
        <f t="shared" si="283"/>
        <v>0</v>
      </c>
      <c r="J960" s="165">
        <f t="shared" si="283"/>
        <v>0</v>
      </c>
      <c r="K960" s="141">
        <f t="shared" si="283"/>
        <v>0</v>
      </c>
      <c r="L960" s="141">
        <f t="shared" si="283"/>
        <v>0</v>
      </c>
      <c r="M960" s="141">
        <f t="shared" si="283"/>
        <v>0</v>
      </c>
      <c r="N960" s="141">
        <f t="shared" si="283"/>
        <v>0</v>
      </c>
    </row>
    <row r="961" spans="1:14" ht="47.25" hidden="1" x14ac:dyDescent="0.25">
      <c r="A961" s="23" t="s">
        <v>1184</v>
      </c>
      <c r="B961" s="35" t="s">
        <v>1185</v>
      </c>
      <c r="C961" s="10">
        <v>800</v>
      </c>
      <c r="D961" s="13" t="s">
        <v>93</v>
      </c>
      <c r="E961" s="13" t="s">
        <v>81</v>
      </c>
      <c r="F961" s="123"/>
      <c r="G961" s="123"/>
      <c r="H961" s="123"/>
      <c r="I961" s="123"/>
      <c r="J961" s="164"/>
      <c r="K961" s="123"/>
      <c r="L961" s="123"/>
      <c r="M961" s="123"/>
      <c r="N961" s="123"/>
    </row>
    <row r="962" spans="1:14" ht="63" hidden="1" x14ac:dyDescent="0.25">
      <c r="A962" s="23" t="s">
        <v>1186</v>
      </c>
      <c r="B962" s="35" t="s">
        <v>1187</v>
      </c>
      <c r="C962" s="10">
        <v>800</v>
      </c>
      <c r="D962" s="13" t="s">
        <v>93</v>
      </c>
      <c r="E962" s="13" t="s">
        <v>81</v>
      </c>
      <c r="F962" s="123"/>
      <c r="G962" s="123"/>
      <c r="H962" s="123"/>
      <c r="I962" s="123"/>
      <c r="J962" s="164"/>
      <c r="K962" s="123"/>
      <c r="L962" s="123"/>
      <c r="M962" s="123"/>
      <c r="N962" s="123"/>
    </row>
    <row r="963" spans="1:14" ht="47.25" hidden="1" x14ac:dyDescent="0.25">
      <c r="A963" s="23" t="s">
        <v>1188</v>
      </c>
      <c r="B963" s="35" t="s">
        <v>1189</v>
      </c>
      <c r="C963" s="10">
        <v>800</v>
      </c>
      <c r="D963" s="13" t="s">
        <v>93</v>
      </c>
      <c r="E963" s="13" t="s">
        <v>81</v>
      </c>
      <c r="F963" s="123"/>
      <c r="G963" s="123"/>
      <c r="H963" s="123"/>
      <c r="I963" s="123"/>
      <c r="J963" s="164"/>
      <c r="K963" s="123"/>
      <c r="L963" s="123"/>
      <c r="M963" s="123"/>
      <c r="N963" s="123"/>
    </row>
    <row r="964" spans="1:14" ht="63" hidden="1" x14ac:dyDescent="0.25">
      <c r="A964" s="23" t="s">
        <v>1190</v>
      </c>
      <c r="B964" s="35" t="s">
        <v>1191</v>
      </c>
      <c r="C964" s="10">
        <v>800</v>
      </c>
      <c r="D964" s="13" t="s">
        <v>93</v>
      </c>
      <c r="E964" s="13" t="s">
        <v>81</v>
      </c>
      <c r="F964" s="123"/>
      <c r="G964" s="123"/>
      <c r="H964" s="123"/>
      <c r="I964" s="123"/>
      <c r="J964" s="164"/>
      <c r="K964" s="123"/>
      <c r="L964" s="123"/>
      <c r="M964" s="123"/>
      <c r="N964" s="123"/>
    </row>
    <row r="965" spans="1:14" ht="27.75" hidden="1" customHeight="1" x14ac:dyDescent="0.25">
      <c r="A965" s="23" t="s">
        <v>1192</v>
      </c>
      <c r="B965" s="35" t="s">
        <v>1193</v>
      </c>
      <c r="C965" s="10"/>
      <c r="D965" s="12"/>
      <c r="E965" s="12"/>
      <c r="F965" s="141">
        <f t="shared" ref="F965:N965" si="284">F966+F967</f>
        <v>0</v>
      </c>
      <c r="G965" s="141">
        <f t="shared" si="284"/>
        <v>0</v>
      </c>
      <c r="H965" s="141">
        <f t="shared" si="284"/>
        <v>0</v>
      </c>
      <c r="I965" s="141">
        <f t="shared" si="284"/>
        <v>0</v>
      </c>
      <c r="J965" s="165">
        <f t="shared" si="284"/>
        <v>0</v>
      </c>
      <c r="K965" s="141">
        <f t="shared" si="284"/>
        <v>0</v>
      </c>
      <c r="L965" s="141">
        <f t="shared" si="284"/>
        <v>0</v>
      </c>
      <c r="M965" s="141">
        <f t="shared" si="284"/>
        <v>0</v>
      </c>
      <c r="N965" s="141">
        <f t="shared" si="284"/>
        <v>0</v>
      </c>
    </row>
    <row r="966" spans="1:14" ht="47.25" hidden="1" x14ac:dyDescent="0.25">
      <c r="A966" s="23" t="s">
        <v>1194</v>
      </c>
      <c r="B966" s="43" t="s">
        <v>1195</v>
      </c>
      <c r="C966" s="10">
        <v>800</v>
      </c>
      <c r="D966" s="13" t="s">
        <v>93</v>
      </c>
      <c r="E966" s="13" t="s">
        <v>81</v>
      </c>
      <c r="F966" s="123"/>
      <c r="G966" s="123"/>
      <c r="H966" s="123"/>
      <c r="I966" s="123"/>
      <c r="J966" s="164"/>
      <c r="K966" s="123"/>
      <c r="L966" s="123"/>
      <c r="M966" s="123"/>
      <c r="N966" s="123"/>
    </row>
    <row r="967" spans="1:14" ht="47.25" hidden="1" x14ac:dyDescent="0.25">
      <c r="A967" s="23" t="s">
        <v>1194</v>
      </c>
      <c r="B967" s="43" t="s">
        <v>1196</v>
      </c>
      <c r="C967" s="10">
        <v>800</v>
      </c>
      <c r="D967" s="13" t="s">
        <v>93</v>
      </c>
      <c r="E967" s="13" t="s">
        <v>81</v>
      </c>
      <c r="F967" s="123"/>
      <c r="G967" s="123"/>
      <c r="H967" s="123"/>
      <c r="I967" s="123"/>
      <c r="J967" s="164"/>
      <c r="K967" s="123"/>
      <c r="L967" s="123"/>
      <c r="M967" s="123"/>
      <c r="N967" s="123"/>
    </row>
    <row r="968" spans="1:14" ht="31.5" hidden="1" x14ac:dyDescent="0.25">
      <c r="A968" s="23" t="s">
        <v>1197</v>
      </c>
      <c r="B968" s="43" t="s">
        <v>1198</v>
      </c>
      <c r="C968" s="10"/>
      <c r="D968" s="12"/>
      <c r="E968" s="12"/>
      <c r="F968" s="141">
        <f t="shared" ref="F968:N968" si="285">F969+F970</f>
        <v>0</v>
      </c>
      <c r="G968" s="141">
        <f t="shared" si="285"/>
        <v>0</v>
      </c>
      <c r="H968" s="141">
        <f t="shared" si="285"/>
        <v>0</v>
      </c>
      <c r="I968" s="141">
        <f t="shared" si="285"/>
        <v>0</v>
      </c>
      <c r="J968" s="165">
        <f t="shared" si="285"/>
        <v>0</v>
      </c>
      <c r="K968" s="141">
        <f t="shared" si="285"/>
        <v>0</v>
      </c>
      <c r="L968" s="141">
        <f t="shared" si="285"/>
        <v>0</v>
      </c>
      <c r="M968" s="141">
        <f t="shared" si="285"/>
        <v>0</v>
      </c>
      <c r="N968" s="141">
        <f t="shared" si="285"/>
        <v>0</v>
      </c>
    </row>
    <row r="969" spans="1:14" ht="47.25" hidden="1" x14ac:dyDescent="0.25">
      <c r="A969" s="23" t="s">
        <v>1199</v>
      </c>
      <c r="B969" s="43" t="s">
        <v>1200</v>
      </c>
      <c r="C969" s="10">
        <v>800</v>
      </c>
      <c r="D969" s="13" t="s">
        <v>93</v>
      </c>
      <c r="E969" s="13" t="s">
        <v>81</v>
      </c>
      <c r="F969" s="123"/>
      <c r="G969" s="123"/>
      <c r="H969" s="123"/>
      <c r="I969" s="123"/>
      <c r="J969" s="164"/>
      <c r="K969" s="123"/>
      <c r="L969" s="123"/>
      <c r="M969" s="123"/>
      <c r="N969" s="123"/>
    </row>
    <row r="970" spans="1:14" ht="47.25" hidden="1" x14ac:dyDescent="0.25">
      <c r="A970" s="23" t="s">
        <v>1199</v>
      </c>
      <c r="B970" s="43" t="s">
        <v>1201</v>
      </c>
      <c r="C970" s="10">
        <v>800</v>
      </c>
      <c r="D970" s="13" t="s">
        <v>93</v>
      </c>
      <c r="E970" s="13" t="s">
        <v>81</v>
      </c>
      <c r="F970" s="123"/>
      <c r="G970" s="123"/>
      <c r="H970" s="123"/>
      <c r="I970" s="123"/>
      <c r="J970" s="164"/>
      <c r="K970" s="123"/>
      <c r="L970" s="123"/>
      <c r="M970" s="123"/>
      <c r="N970" s="123"/>
    </row>
    <row r="971" spans="1:14" ht="31.5" x14ac:dyDescent="0.25">
      <c r="A971" s="23" t="s">
        <v>1202</v>
      </c>
      <c r="B971" s="43" t="s">
        <v>1203</v>
      </c>
      <c r="C971" s="10"/>
      <c r="D971" s="12"/>
      <c r="E971" s="12"/>
      <c r="F971" s="141">
        <f t="shared" ref="F971:N971" si="286">F972</f>
        <v>2600</v>
      </c>
      <c r="G971" s="141">
        <f t="shared" si="286"/>
        <v>0</v>
      </c>
      <c r="H971" s="141">
        <f t="shared" si="286"/>
        <v>2600</v>
      </c>
      <c r="I971" s="141">
        <f t="shared" si="286"/>
        <v>2600</v>
      </c>
      <c r="J971" s="165">
        <f t="shared" si="286"/>
        <v>0</v>
      </c>
      <c r="K971" s="141">
        <f t="shared" si="286"/>
        <v>2600</v>
      </c>
      <c r="L971" s="141">
        <f t="shared" si="286"/>
        <v>2600</v>
      </c>
      <c r="M971" s="141">
        <f t="shared" si="286"/>
        <v>0</v>
      </c>
      <c r="N971" s="141">
        <f t="shared" si="286"/>
        <v>2600</v>
      </c>
    </row>
    <row r="972" spans="1:14" ht="31.5" x14ac:dyDescent="0.25">
      <c r="A972" s="23" t="s">
        <v>1204</v>
      </c>
      <c r="B972" s="43" t="s">
        <v>1205</v>
      </c>
      <c r="C972" s="10">
        <v>800</v>
      </c>
      <c r="D972" s="13" t="s">
        <v>93</v>
      </c>
      <c r="E972" s="13" t="s">
        <v>81</v>
      </c>
      <c r="F972" s="123">
        <v>2600</v>
      </c>
      <c r="G972" s="123"/>
      <c r="H972" s="123">
        <f>F972+G972</f>
        <v>2600</v>
      </c>
      <c r="I972" s="123">
        <v>2600</v>
      </c>
      <c r="J972" s="164"/>
      <c r="K972" s="123">
        <f>I972+J972</f>
        <v>2600</v>
      </c>
      <c r="L972" s="123">
        <v>2600</v>
      </c>
      <c r="M972" s="123"/>
      <c r="N972" s="123">
        <f>L972+M972</f>
        <v>2600</v>
      </c>
    </row>
    <row r="973" spans="1:14" ht="31.5" hidden="1" x14ac:dyDescent="0.25">
      <c r="A973" s="23" t="s">
        <v>1206</v>
      </c>
      <c r="B973" s="43" t="s">
        <v>1207</v>
      </c>
      <c r="C973" s="10"/>
      <c r="D973" s="12"/>
      <c r="E973" s="12"/>
      <c r="F973" s="141">
        <f t="shared" ref="F973:N973" si="287">F974+F975</f>
        <v>0</v>
      </c>
      <c r="G973" s="141">
        <f t="shared" si="287"/>
        <v>0</v>
      </c>
      <c r="H973" s="141">
        <f t="shared" si="287"/>
        <v>0</v>
      </c>
      <c r="I973" s="141">
        <f t="shared" si="287"/>
        <v>0</v>
      </c>
      <c r="J973" s="165">
        <f t="shared" si="287"/>
        <v>0</v>
      </c>
      <c r="K973" s="141">
        <f t="shared" si="287"/>
        <v>0</v>
      </c>
      <c r="L973" s="141">
        <f t="shared" si="287"/>
        <v>0</v>
      </c>
      <c r="M973" s="141">
        <f t="shared" si="287"/>
        <v>0</v>
      </c>
      <c r="N973" s="141">
        <f t="shared" si="287"/>
        <v>0</v>
      </c>
    </row>
    <row r="974" spans="1:14" ht="31.5" hidden="1" x14ac:dyDescent="0.25">
      <c r="A974" s="23" t="s">
        <v>1208</v>
      </c>
      <c r="B974" s="43" t="s">
        <v>1209</v>
      </c>
      <c r="C974" s="10">
        <v>800</v>
      </c>
      <c r="D974" s="13" t="s">
        <v>93</v>
      </c>
      <c r="E974" s="13" t="s">
        <v>81</v>
      </c>
      <c r="F974" s="123"/>
      <c r="G974" s="123"/>
      <c r="H974" s="123"/>
      <c r="I974" s="123"/>
      <c r="J974" s="164"/>
      <c r="K974" s="123"/>
      <c r="L974" s="123"/>
      <c r="M974" s="123"/>
      <c r="N974" s="123"/>
    </row>
    <row r="975" spans="1:14" ht="47.25" hidden="1" x14ac:dyDescent="0.25">
      <c r="A975" s="23" t="s">
        <v>1210</v>
      </c>
      <c r="B975" s="43" t="s">
        <v>1211</v>
      </c>
      <c r="C975" s="10">
        <v>800</v>
      </c>
      <c r="D975" s="13" t="s">
        <v>93</v>
      </c>
      <c r="E975" s="13" t="s">
        <v>81</v>
      </c>
      <c r="F975" s="123"/>
      <c r="G975" s="123"/>
      <c r="H975" s="123"/>
      <c r="I975" s="123"/>
      <c r="J975" s="164"/>
      <c r="K975" s="123"/>
      <c r="L975" s="123"/>
      <c r="M975" s="123"/>
      <c r="N975" s="123"/>
    </row>
    <row r="976" spans="1:14" ht="40.5" customHeight="1" x14ac:dyDescent="0.25">
      <c r="A976" s="25" t="s">
        <v>1212</v>
      </c>
      <c r="B976" s="36" t="s">
        <v>1213</v>
      </c>
      <c r="C976" s="8"/>
      <c r="D976" s="9"/>
      <c r="E976" s="9"/>
      <c r="F976" s="142">
        <f t="shared" ref="F976:N976" si="288">F979+F984+F987+F989+F991+F993+F977</f>
        <v>111614</v>
      </c>
      <c r="G976" s="142">
        <f t="shared" si="288"/>
        <v>0</v>
      </c>
      <c r="H976" s="142">
        <f t="shared" si="288"/>
        <v>111614</v>
      </c>
      <c r="I976" s="142">
        <f t="shared" si="288"/>
        <v>115466</v>
      </c>
      <c r="J976" s="166">
        <f t="shared" si="288"/>
        <v>-2888</v>
      </c>
      <c r="K976" s="142">
        <f t="shared" si="288"/>
        <v>112578</v>
      </c>
      <c r="L976" s="142">
        <f t="shared" si="288"/>
        <v>119364</v>
      </c>
      <c r="M976" s="142">
        <f t="shared" si="288"/>
        <v>-3003</v>
      </c>
      <c r="N976" s="142">
        <f t="shared" si="288"/>
        <v>116361</v>
      </c>
    </row>
    <row r="977" spans="1:14" ht="31.5" hidden="1" x14ac:dyDescent="0.25">
      <c r="A977" s="23" t="s">
        <v>1214</v>
      </c>
      <c r="B977" s="61" t="s">
        <v>1215</v>
      </c>
      <c r="C977" s="8"/>
      <c r="D977" s="9"/>
      <c r="E977" s="9"/>
      <c r="F977" s="141">
        <f t="shared" ref="F977:N977" si="289">F978</f>
        <v>0</v>
      </c>
      <c r="G977" s="141">
        <f t="shared" si="289"/>
        <v>0</v>
      </c>
      <c r="H977" s="141">
        <f t="shared" si="289"/>
        <v>0</v>
      </c>
      <c r="I977" s="141">
        <f t="shared" si="289"/>
        <v>0</v>
      </c>
      <c r="J977" s="165">
        <f t="shared" si="289"/>
        <v>0</v>
      </c>
      <c r="K977" s="141">
        <f t="shared" si="289"/>
        <v>0</v>
      </c>
      <c r="L977" s="141">
        <f t="shared" si="289"/>
        <v>0</v>
      </c>
      <c r="M977" s="141">
        <f t="shared" si="289"/>
        <v>0</v>
      </c>
      <c r="N977" s="141">
        <f t="shared" si="289"/>
        <v>0</v>
      </c>
    </row>
    <row r="978" spans="1:14" ht="31.5" hidden="1" x14ac:dyDescent="0.25">
      <c r="A978" s="23" t="s">
        <v>1216</v>
      </c>
      <c r="B978" s="61" t="s">
        <v>1217</v>
      </c>
      <c r="C978" s="10">
        <v>800</v>
      </c>
      <c r="D978" s="13" t="s">
        <v>93</v>
      </c>
      <c r="E978" s="13" t="s">
        <v>81</v>
      </c>
      <c r="F978" s="141"/>
      <c r="G978" s="141"/>
      <c r="H978" s="141"/>
      <c r="I978" s="141"/>
      <c r="J978" s="165"/>
      <c r="K978" s="141"/>
      <c r="L978" s="141"/>
      <c r="M978" s="141"/>
      <c r="N978" s="141"/>
    </row>
    <row r="979" spans="1:14" ht="63" hidden="1" x14ac:dyDescent="0.25">
      <c r="A979" s="23" t="s">
        <v>1218</v>
      </c>
      <c r="B979" s="43" t="s">
        <v>1219</v>
      </c>
      <c r="C979" s="10"/>
      <c r="D979" s="12"/>
      <c r="E979" s="12"/>
      <c r="F979" s="141">
        <f t="shared" ref="F979:N979" si="290">F982+F983+F980+F981</f>
        <v>0</v>
      </c>
      <c r="G979" s="141">
        <f t="shared" si="290"/>
        <v>0</v>
      </c>
      <c r="H979" s="141">
        <f t="shared" si="290"/>
        <v>0</v>
      </c>
      <c r="I979" s="141">
        <f t="shared" si="290"/>
        <v>0</v>
      </c>
      <c r="J979" s="165">
        <f t="shared" si="290"/>
        <v>0</v>
      </c>
      <c r="K979" s="141">
        <f t="shared" si="290"/>
        <v>0</v>
      </c>
      <c r="L979" s="141">
        <f t="shared" si="290"/>
        <v>0</v>
      </c>
      <c r="M979" s="141">
        <f t="shared" si="290"/>
        <v>0</v>
      </c>
      <c r="N979" s="141">
        <f t="shared" si="290"/>
        <v>0</v>
      </c>
    </row>
    <row r="980" spans="1:14" ht="47.25" hidden="1" x14ac:dyDescent="0.25">
      <c r="A980" s="23" t="s">
        <v>1220</v>
      </c>
      <c r="B980" s="43" t="s">
        <v>1221</v>
      </c>
      <c r="C980" s="10">
        <v>800</v>
      </c>
      <c r="D980" s="13" t="s">
        <v>93</v>
      </c>
      <c r="E980" s="13" t="s">
        <v>81</v>
      </c>
      <c r="F980" s="123"/>
      <c r="G980" s="123"/>
      <c r="H980" s="123"/>
      <c r="I980" s="123"/>
      <c r="J980" s="164"/>
      <c r="K980" s="123"/>
      <c r="L980" s="123"/>
      <c r="M980" s="123"/>
      <c r="N980" s="123"/>
    </row>
    <row r="981" spans="1:14" ht="63" hidden="1" x14ac:dyDescent="0.25">
      <c r="A981" s="23" t="s">
        <v>1222</v>
      </c>
      <c r="B981" s="43" t="s">
        <v>1223</v>
      </c>
      <c r="C981" s="10">
        <v>800</v>
      </c>
      <c r="D981" s="13" t="s">
        <v>93</v>
      </c>
      <c r="E981" s="13" t="s">
        <v>81</v>
      </c>
      <c r="F981" s="123"/>
      <c r="G981" s="123"/>
      <c r="H981" s="123"/>
      <c r="I981" s="123"/>
      <c r="J981" s="164"/>
      <c r="K981" s="123"/>
      <c r="L981" s="123"/>
      <c r="M981" s="123"/>
      <c r="N981" s="123"/>
    </row>
    <row r="982" spans="1:14" ht="47.25" hidden="1" x14ac:dyDescent="0.25">
      <c r="A982" s="23" t="s">
        <v>1224</v>
      </c>
      <c r="B982" s="43" t="s">
        <v>1225</v>
      </c>
      <c r="C982" s="10">
        <v>800</v>
      </c>
      <c r="D982" s="13" t="s">
        <v>93</v>
      </c>
      <c r="E982" s="13" t="s">
        <v>81</v>
      </c>
      <c r="F982" s="123"/>
      <c r="G982" s="123"/>
      <c r="H982" s="123"/>
      <c r="I982" s="123"/>
      <c r="J982" s="164"/>
      <c r="K982" s="123"/>
      <c r="L982" s="123"/>
      <c r="M982" s="123"/>
      <c r="N982" s="123"/>
    </row>
    <row r="983" spans="1:14" ht="63" hidden="1" x14ac:dyDescent="0.25">
      <c r="A983" s="23" t="s">
        <v>1222</v>
      </c>
      <c r="B983" s="43" t="s">
        <v>1226</v>
      </c>
      <c r="C983" s="10">
        <v>800</v>
      </c>
      <c r="D983" s="13" t="s">
        <v>93</v>
      </c>
      <c r="E983" s="13" t="s">
        <v>81</v>
      </c>
      <c r="F983" s="123"/>
      <c r="G983" s="123"/>
      <c r="H983" s="123"/>
      <c r="I983" s="123"/>
      <c r="J983" s="164"/>
      <c r="K983" s="123"/>
      <c r="L983" s="123"/>
      <c r="M983" s="123"/>
      <c r="N983" s="123"/>
    </row>
    <row r="984" spans="1:14" ht="31.5" hidden="1" x14ac:dyDescent="0.25">
      <c r="A984" s="23" t="s">
        <v>1227</v>
      </c>
      <c r="B984" s="43" t="s">
        <v>1228</v>
      </c>
      <c r="C984" s="10"/>
      <c r="D984" s="12"/>
      <c r="E984" s="12"/>
      <c r="F984" s="141">
        <f t="shared" ref="F984:N984" si="291">F985+F986</f>
        <v>0</v>
      </c>
      <c r="G984" s="141">
        <f t="shared" si="291"/>
        <v>0</v>
      </c>
      <c r="H984" s="141">
        <f t="shared" si="291"/>
        <v>0</v>
      </c>
      <c r="I984" s="141">
        <f t="shared" si="291"/>
        <v>0</v>
      </c>
      <c r="J984" s="165">
        <f t="shared" si="291"/>
        <v>0</v>
      </c>
      <c r="K984" s="141">
        <f t="shared" si="291"/>
        <v>0</v>
      </c>
      <c r="L984" s="141">
        <f t="shared" si="291"/>
        <v>0</v>
      </c>
      <c r="M984" s="141">
        <f t="shared" si="291"/>
        <v>0</v>
      </c>
      <c r="N984" s="141">
        <f t="shared" si="291"/>
        <v>0</v>
      </c>
    </row>
    <row r="985" spans="1:14" ht="47.25" hidden="1" x14ac:dyDescent="0.25">
      <c r="A985" s="23" t="s">
        <v>1229</v>
      </c>
      <c r="B985" s="70" t="s">
        <v>1230</v>
      </c>
      <c r="C985" s="10">
        <v>800</v>
      </c>
      <c r="D985" s="13" t="s">
        <v>93</v>
      </c>
      <c r="E985" s="13" t="s">
        <v>81</v>
      </c>
      <c r="F985" s="123"/>
      <c r="G985" s="123"/>
      <c r="H985" s="123"/>
      <c r="I985" s="123"/>
      <c r="J985" s="164"/>
      <c r="K985" s="123"/>
      <c r="L985" s="123"/>
      <c r="M985" s="123"/>
      <c r="N985" s="123"/>
    </row>
    <row r="986" spans="1:14" ht="47.25" hidden="1" x14ac:dyDescent="0.25">
      <c r="A986" s="23" t="s">
        <v>1231</v>
      </c>
      <c r="B986" s="70" t="s">
        <v>1232</v>
      </c>
      <c r="C986" s="10">
        <v>800</v>
      </c>
      <c r="D986" s="13" t="s">
        <v>93</v>
      </c>
      <c r="E986" s="13" t="s">
        <v>81</v>
      </c>
      <c r="F986" s="123"/>
      <c r="G986" s="123"/>
      <c r="H986" s="123"/>
      <c r="I986" s="123"/>
      <c r="J986" s="164"/>
      <c r="K986" s="123"/>
      <c r="L986" s="123"/>
      <c r="M986" s="123"/>
      <c r="N986" s="123"/>
    </row>
    <row r="987" spans="1:14" ht="27.75" hidden="1" customHeight="1" x14ac:dyDescent="0.25">
      <c r="A987" s="23" t="s">
        <v>1233</v>
      </c>
      <c r="B987" s="70" t="s">
        <v>1234</v>
      </c>
      <c r="C987" s="10"/>
      <c r="D987" s="12"/>
      <c r="E987" s="12"/>
      <c r="F987" s="141">
        <f t="shared" ref="F987:N987" si="292">F988</f>
        <v>0</v>
      </c>
      <c r="G987" s="141">
        <f t="shared" si="292"/>
        <v>0</v>
      </c>
      <c r="H987" s="141">
        <f t="shared" si="292"/>
        <v>0</v>
      </c>
      <c r="I987" s="141">
        <f t="shared" si="292"/>
        <v>0</v>
      </c>
      <c r="J987" s="165">
        <f t="shared" si="292"/>
        <v>0</v>
      </c>
      <c r="K987" s="141">
        <f t="shared" si="292"/>
        <v>0</v>
      </c>
      <c r="L987" s="141">
        <f t="shared" si="292"/>
        <v>0</v>
      </c>
      <c r="M987" s="141">
        <f t="shared" si="292"/>
        <v>0</v>
      </c>
      <c r="N987" s="141">
        <f t="shared" si="292"/>
        <v>0</v>
      </c>
    </row>
    <row r="988" spans="1:14" ht="31.5" hidden="1" x14ac:dyDescent="0.25">
      <c r="A988" s="23" t="s">
        <v>1235</v>
      </c>
      <c r="B988" s="70" t="s">
        <v>1236</v>
      </c>
      <c r="C988" s="10">
        <v>800</v>
      </c>
      <c r="D988" s="13" t="s">
        <v>93</v>
      </c>
      <c r="E988" s="13" t="s">
        <v>81</v>
      </c>
      <c r="F988" s="123"/>
      <c r="G988" s="123"/>
      <c r="H988" s="123"/>
      <c r="I988" s="123"/>
      <c r="J988" s="164"/>
      <c r="K988" s="123"/>
      <c r="L988" s="123"/>
      <c r="M988" s="123"/>
      <c r="N988" s="123"/>
    </row>
    <row r="989" spans="1:14" ht="36.75" customHeight="1" x14ac:dyDescent="0.25">
      <c r="A989" s="23" t="s">
        <v>1237</v>
      </c>
      <c r="B989" s="35" t="s">
        <v>1238</v>
      </c>
      <c r="C989" s="10"/>
      <c r="D989" s="12"/>
      <c r="E989" s="12"/>
      <c r="F989" s="141">
        <f t="shared" ref="F989:N989" si="293">F990</f>
        <v>18000</v>
      </c>
      <c r="G989" s="141">
        <f t="shared" si="293"/>
        <v>0</v>
      </c>
      <c r="H989" s="141">
        <f t="shared" si="293"/>
        <v>18000</v>
      </c>
      <c r="I989" s="141">
        <f t="shared" si="293"/>
        <v>18000</v>
      </c>
      <c r="J989" s="165">
        <f t="shared" si="293"/>
        <v>0</v>
      </c>
      <c r="K989" s="141">
        <f t="shared" si="293"/>
        <v>18000</v>
      </c>
      <c r="L989" s="141">
        <f t="shared" si="293"/>
        <v>18000</v>
      </c>
      <c r="M989" s="141">
        <f t="shared" si="293"/>
        <v>0</v>
      </c>
      <c r="N989" s="141">
        <f t="shared" si="293"/>
        <v>18000</v>
      </c>
    </row>
    <row r="990" spans="1:14" ht="47.25" x14ac:dyDescent="0.25">
      <c r="A990" s="23" t="s">
        <v>1239</v>
      </c>
      <c r="B990" s="35" t="s">
        <v>1240</v>
      </c>
      <c r="C990" s="10">
        <v>200</v>
      </c>
      <c r="D990" s="13" t="s">
        <v>93</v>
      </c>
      <c r="E990" s="13" t="s">
        <v>81</v>
      </c>
      <c r="F990" s="123">
        <v>18000</v>
      </c>
      <c r="G990" s="123"/>
      <c r="H990" s="123">
        <f>F990+G990</f>
        <v>18000</v>
      </c>
      <c r="I990" s="123">
        <v>18000</v>
      </c>
      <c r="J990" s="164"/>
      <c r="K990" s="123">
        <f>I990+J990</f>
        <v>18000</v>
      </c>
      <c r="L990" s="123">
        <v>18000</v>
      </c>
      <c r="M990" s="123"/>
      <c r="N990" s="123">
        <f>L990+M990</f>
        <v>18000</v>
      </c>
    </row>
    <row r="991" spans="1:14" ht="37.5" customHeight="1" x14ac:dyDescent="0.25">
      <c r="A991" s="23" t="s">
        <v>381</v>
      </c>
      <c r="B991" s="35" t="s">
        <v>1241</v>
      </c>
      <c r="C991" s="10"/>
      <c r="D991" s="12"/>
      <c r="E991" s="12"/>
      <c r="F991" s="141">
        <f t="shared" ref="F991:N991" si="294">F992</f>
        <v>93055</v>
      </c>
      <c r="G991" s="141">
        <f t="shared" si="294"/>
        <v>0</v>
      </c>
      <c r="H991" s="141">
        <f t="shared" si="294"/>
        <v>93055</v>
      </c>
      <c r="I991" s="141">
        <f t="shared" si="294"/>
        <v>96874</v>
      </c>
      <c r="J991" s="165">
        <f t="shared" si="294"/>
        <v>-2888</v>
      </c>
      <c r="K991" s="141">
        <f t="shared" si="294"/>
        <v>93986</v>
      </c>
      <c r="L991" s="141">
        <f t="shared" si="294"/>
        <v>100748</v>
      </c>
      <c r="M991" s="141">
        <f t="shared" si="294"/>
        <v>-3003</v>
      </c>
      <c r="N991" s="141">
        <f t="shared" si="294"/>
        <v>97745</v>
      </c>
    </row>
    <row r="992" spans="1:14" ht="47.25" x14ac:dyDescent="0.25">
      <c r="A992" s="23" t="s">
        <v>1242</v>
      </c>
      <c r="B992" s="35" t="s">
        <v>1243</v>
      </c>
      <c r="C992" s="10">
        <v>600</v>
      </c>
      <c r="D992" s="13" t="s">
        <v>93</v>
      </c>
      <c r="E992" s="13" t="s">
        <v>81</v>
      </c>
      <c r="F992" s="123">
        <v>93055</v>
      </c>
      <c r="G992" s="123"/>
      <c r="H992" s="123">
        <f>F992+G992</f>
        <v>93055</v>
      </c>
      <c r="I992" s="123">
        <v>96874</v>
      </c>
      <c r="J992" s="164">
        <v>-2888</v>
      </c>
      <c r="K992" s="123">
        <f>I992+J992</f>
        <v>93986</v>
      </c>
      <c r="L992" s="123">
        <v>100748</v>
      </c>
      <c r="M992" s="123">
        <v>-3003</v>
      </c>
      <c r="N992" s="123">
        <f>L992+M992</f>
        <v>97745</v>
      </c>
    </row>
    <row r="993" spans="1:14" ht="36.75" customHeight="1" x14ac:dyDescent="0.25">
      <c r="A993" s="23" t="s">
        <v>1244</v>
      </c>
      <c r="B993" s="35" t="s">
        <v>1245</v>
      </c>
      <c r="C993" s="10"/>
      <c r="D993" s="12"/>
      <c r="E993" s="12"/>
      <c r="F993" s="141">
        <f t="shared" ref="F993:N993" si="295">F994</f>
        <v>559</v>
      </c>
      <c r="G993" s="141">
        <f t="shared" si="295"/>
        <v>0</v>
      </c>
      <c r="H993" s="141">
        <f t="shared" si="295"/>
        <v>559</v>
      </c>
      <c r="I993" s="141">
        <f t="shared" si="295"/>
        <v>592</v>
      </c>
      <c r="J993" s="165">
        <f t="shared" si="295"/>
        <v>0</v>
      </c>
      <c r="K993" s="141">
        <f t="shared" si="295"/>
        <v>592</v>
      </c>
      <c r="L993" s="141">
        <f t="shared" si="295"/>
        <v>616</v>
      </c>
      <c r="M993" s="141">
        <f t="shared" si="295"/>
        <v>0</v>
      </c>
      <c r="N993" s="141">
        <f t="shared" si="295"/>
        <v>616</v>
      </c>
    </row>
    <row r="994" spans="1:14" ht="47.25" x14ac:dyDescent="0.25">
      <c r="A994" s="23" t="s">
        <v>1246</v>
      </c>
      <c r="B994" s="35" t="s">
        <v>1247</v>
      </c>
      <c r="C994" s="10">
        <v>300</v>
      </c>
      <c r="D994" s="13" t="s">
        <v>37</v>
      </c>
      <c r="E994" s="13" t="s">
        <v>30</v>
      </c>
      <c r="F994" s="123">
        <v>559</v>
      </c>
      <c r="G994" s="123"/>
      <c r="H994" s="123">
        <f>F994+G994</f>
        <v>559</v>
      </c>
      <c r="I994" s="123">
        <v>592</v>
      </c>
      <c r="J994" s="164"/>
      <c r="K994" s="123">
        <f>I994+J994</f>
        <v>592</v>
      </c>
      <c r="L994" s="123">
        <v>616</v>
      </c>
      <c r="M994" s="123"/>
      <c r="N994" s="123">
        <f>L994+M994</f>
        <v>616</v>
      </c>
    </row>
    <row r="995" spans="1:14" ht="23.25" hidden="1" customHeight="1" x14ac:dyDescent="0.25">
      <c r="A995" s="25" t="s">
        <v>1248</v>
      </c>
      <c r="B995" s="38" t="s">
        <v>1249</v>
      </c>
      <c r="C995" s="8"/>
      <c r="D995" s="9"/>
      <c r="E995" s="9"/>
      <c r="F995" s="142">
        <f t="shared" ref="F995:N995" si="296">F996</f>
        <v>0</v>
      </c>
      <c r="G995" s="142">
        <f t="shared" si="296"/>
        <v>0</v>
      </c>
      <c r="H995" s="142">
        <f t="shared" si="296"/>
        <v>0</v>
      </c>
      <c r="I995" s="142">
        <f t="shared" si="296"/>
        <v>0</v>
      </c>
      <c r="J995" s="166">
        <f t="shared" si="296"/>
        <v>0</v>
      </c>
      <c r="K995" s="142">
        <f t="shared" si="296"/>
        <v>0</v>
      </c>
      <c r="L995" s="142">
        <f t="shared" si="296"/>
        <v>0</v>
      </c>
      <c r="M995" s="142">
        <f t="shared" si="296"/>
        <v>0</v>
      </c>
      <c r="N995" s="142">
        <f t="shared" si="296"/>
        <v>0</v>
      </c>
    </row>
    <row r="996" spans="1:14" ht="31.5" hidden="1" x14ac:dyDescent="0.25">
      <c r="A996" s="23" t="s">
        <v>1250</v>
      </c>
      <c r="B996" s="35" t="s">
        <v>1251</v>
      </c>
      <c r="C996" s="10"/>
      <c r="D996" s="12"/>
      <c r="E996" s="12"/>
      <c r="F996" s="141">
        <f t="shared" ref="F996:N996" si="297">F999+F997+F998</f>
        <v>0</v>
      </c>
      <c r="G996" s="141">
        <f t="shared" si="297"/>
        <v>0</v>
      </c>
      <c r="H996" s="141">
        <f t="shared" si="297"/>
        <v>0</v>
      </c>
      <c r="I996" s="141">
        <f t="shared" si="297"/>
        <v>0</v>
      </c>
      <c r="J996" s="165">
        <f t="shared" si="297"/>
        <v>0</v>
      </c>
      <c r="K996" s="141">
        <f t="shared" si="297"/>
        <v>0</v>
      </c>
      <c r="L996" s="141">
        <f t="shared" si="297"/>
        <v>0</v>
      </c>
      <c r="M996" s="141">
        <f t="shared" si="297"/>
        <v>0</v>
      </c>
      <c r="N996" s="141">
        <f t="shared" si="297"/>
        <v>0</v>
      </c>
    </row>
    <row r="997" spans="1:14" ht="52.5" hidden="1" customHeight="1" x14ac:dyDescent="0.25">
      <c r="A997" s="23" t="s">
        <v>1252</v>
      </c>
      <c r="B997" s="35" t="s">
        <v>1253</v>
      </c>
      <c r="C997" s="10">
        <v>800</v>
      </c>
      <c r="D997" s="13" t="s">
        <v>93</v>
      </c>
      <c r="E997" s="13" t="s">
        <v>81</v>
      </c>
      <c r="F997" s="123"/>
      <c r="G997" s="123"/>
      <c r="H997" s="123"/>
      <c r="I997" s="123"/>
      <c r="J997" s="164"/>
      <c r="K997" s="123"/>
      <c r="L997" s="123"/>
      <c r="M997" s="123"/>
      <c r="N997" s="123"/>
    </row>
    <row r="998" spans="1:14" ht="52.5" hidden="1" customHeight="1" x14ac:dyDescent="0.25">
      <c r="A998" s="23" t="s">
        <v>1254</v>
      </c>
      <c r="B998" s="35" t="s">
        <v>1255</v>
      </c>
      <c r="C998" s="10">
        <v>800</v>
      </c>
      <c r="D998" s="13" t="s">
        <v>93</v>
      </c>
      <c r="E998" s="13" t="s">
        <v>81</v>
      </c>
      <c r="F998" s="123"/>
      <c r="G998" s="123"/>
      <c r="H998" s="123"/>
      <c r="I998" s="123"/>
      <c r="J998" s="164"/>
      <c r="K998" s="123"/>
      <c r="L998" s="123"/>
      <c r="M998" s="123"/>
      <c r="N998" s="123"/>
    </row>
    <row r="999" spans="1:14" ht="47.25" hidden="1" x14ac:dyDescent="0.25">
      <c r="A999" s="23" t="s">
        <v>1256</v>
      </c>
      <c r="B999" s="35" t="s">
        <v>1257</v>
      </c>
      <c r="C999" s="10">
        <v>800</v>
      </c>
      <c r="D999" s="13" t="s">
        <v>93</v>
      </c>
      <c r="E999" s="13" t="s">
        <v>81</v>
      </c>
      <c r="F999" s="123"/>
      <c r="G999" s="123"/>
      <c r="H999" s="123"/>
      <c r="I999" s="123"/>
      <c r="J999" s="164"/>
      <c r="K999" s="123"/>
      <c r="L999" s="123"/>
      <c r="M999" s="123"/>
      <c r="N999" s="123"/>
    </row>
    <row r="1000" spans="1:14" ht="20.25" hidden="1" customHeight="1" x14ac:dyDescent="0.25">
      <c r="A1000" s="25" t="s">
        <v>1258</v>
      </c>
      <c r="B1000" s="38" t="s">
        <v>1259</v>
      </c>
      <c r="C1000" s="8"/>
      <c r="D1000" s="9"/>
      <c r="E1000" s="9"/>
      <c r="F1000" s="142">
        <f t="shared" ref="F1000:N1000" si="298">F1001+F1004+F1007+F1012</f>
        <v>0</v>
      </c>
      <c r="G1000" s="142">
        <f t="shared" si="298"/>
        <v>0</v>
      </c>
      <c r="H1000" s="142">
        <f t="shared" si="298"/>
        <v>0</v>
      </c>
      <c r="I1000" s="142">
        <f t="shared" si="298"/>
        <v>0</v>
      </c>
      <c r="J1000" s="166">
        <f t="shared" si="298"/>
        <v>0</v>
      </c>
      <c r="K1000" s="142">
        <f t="shared" si="298"/>
        <v>0</v>
      </c>
      <c r="L1000" s="142">
        <f t="shared" si="298"/>
        <v>0</v>
      </c>
      <c r="M1000" s="142">
        <f t="shared" si="298"/>
        <v>0</v>
      </c>
      <c r="N1000" s="142">
        <f t="shared" si="298"/>
        <v>0</v>
      </c>
    </row>
    <row r="1001" spans="1:14" ht="21.75" hidden="1" customHeight="1" x14ac:dyDescent="0.25">
      <c r="A1001" s="23" t="s">
        <v>1260</v>
      </c>
      <c r="B1001" s="43" t="s">
        <v>1261</v>
      </c>
      <c r="C1001" s="10"/>
      <c r="D1001" s="12"/>
      <c r="E1001" s="12"/>
      <c r="F1001" s="141">
        <f t="shared" ref="F1001:N1001" si="299">F1003+F1002</f>
        <v>0</v>
      </c>
      <c r="G1001" s="141">
        <f t="shared" si="299"/>
        <v>0</v>
      </c>
      <c r="H1001" s="141">
        <f t="shared" si="299"/>
        <v>0</v>
      </c>
      <c r="I1001" s="141">
        <f t="shared" si="299"/>
        <v>0</v>
      </c>
      <c r="J1001" s="165">
        <f t="shared" si="299"/>
        <v>0</v>
      </c>
      <c r="K1001" s="141">
        <f t="shared" si="299"/>
        <v>0</v>
      </c>
      <c r="L1001" s="141">
        <f t="shared" si="299"/>
        <v>0</v>
      </c>
      <c r="M1001" s="141">
        <f t="shared" si="299"/>
        <v>0</v>
      </c>
      <c r="N1001" s="141">
        <f t="shared" si="299"/>
        <v>0</v>
      </c>
    </row>
    <row r="1002" spans="1:14" ht="21.75" hidden="1" customHeight="1" x14ac:dyDescent="0.25">
      <c r="A1002" s="23" t="s">
        <v>1262</v>
      </c>
      <c r="B1002" s="43" t="s">
        <v>1263</v>
      </c>
      <c r="C1002" s="10">
        <v>800</v>
      </c>
      <c r="D1002" s="13" t="s">
        <v>93</v>
      </c>
      <c r="E1002" s="13" t="s">
        <v>81</v>
      </c>
      <c r="F1002" s="123"/>
      <c r="G1002" s="123"/>
      <c r="H1002" s="123"/>
      <c r="I1002" s="123"/>
      <c r="J1002" s="164"/>
      <c r="K1002" s="123"/>
      <c r="L1002" s="123"/>
      <c r="M1002" s="123"/>
      <c r="N1002" s="123"/>
    </row>
    <row r="1003" spans="1:14" ht="35.25" hidden="1" customHeight="1" x14ac:dyDescent="0.25">
      <c r="A1003" s="23" t="s">
        <v>1262</v>
      </c>
      <c r="B1003" s="43" t="s">
        <v>1264</v>
      </c>
      <c r="C1003" s="10">
        <v>800</v>
      </c>
      <c r="D1003" s="13" t="s">
        <v>93</v>
      </c>
      <c r="E1003" s="13" t="s">
        <v>81</v>
      </c>
      <c r="F1003" s="123"/>
      <c r="G1003" s="123"/>
      <c r="H1003" s="123"/>
      <c r="I1003" s="123"/>
      <c r="J1003" s="164"/>
      <c r="K1003" s="123"/>
      <c r="L1003" s="123"/>
      <c r="M1003" s="123"/>
      <c r="N1003" s="123"/>
    </row>
    <row r="1004" spans="1:14" ht="32.25" hidden="1" customHeight="1" x14ac:dyDescent="0.25">
      <c r="A1004" s="23" t="s">
        <v>1265</v>
      </c>
      <c r="B1004" s="43" t="s">
        <v>1266</v>
      </c>
      <c r="C1004" s="10"/>
      <c r="D1004" s="12"/>
      <c r="E1004" s="12"/>
      <c r="F1004" s="141">
        <f t="shared" ref="F1004:N1004" si="300">F1006+F1005</f>
        <v>0</v>
      </c>
      <c r="G1004" s="141">
        <f t="shared" si="300"/>
        <v>0</v>
      </c>
      <c r="H1004" s="141">
        <f t="shared" si="300"/>
        <v>0</v>
      </c>
      <c r="I1004" s="141">
        <f t="shared" si="300"/>
        <v>0</v>
      </c>
      <c r="J1004" s="165">
        <f t="shared" si="300"/>
        <v>0</v>
      </c>
      <c r="K1004" s="141">
        <f t="shared" si="300"/>
        <v>0</v>
      </c>
      <c r="L1004" s="141">
        <f t="shared" si="300"/>
        <v>0</v>
      </c>
      <c r="M1004" s="141">
        <f t="shared" si="300"/>
        <v>0</v>
      </c>
      <c r="N1004" s="141">
        <f t="shared" si="300"/>
        <v>0</v>
      </c>
    </row>
    <row r="1005" spans="1:14" ht="33" hidden="1" customHeight="1" x14ac:dyDescent="0.25">
      <c r="A1005" s="23" t="s">
        <v>1267</v>
      </c>
      <c r="B1005" s="43" t="s">
        <v>1268</v>
      </c>
      <c r="C1005" s="10">
        <v>800</v>
      </c>
      <c r="D1005" s="13" t="s">
        <v>93</v>
      </c>
      <c r="E1005" s="13" t="s">
        <v>81</v>
      </c>
      <c r="F1005" s="123"/>
      <c r="G1005" s="123"/>
      <c r="H1005" s="123"/>
      <c r="I1005" s="123"/>
      <c r="J1005" s="164"/>
      <c r="K1005" s="123"/>
      <c r="L1005" s="123"/>
      <c r="M1005" s="123"/>
      <c r="N1005" s="123"/>
    </row>
    <row r="1006" spans="1:14" ht="37.5" hidden="1" customHeight="1" x14ac:dyDescent="0.25">
      <c r="A1006" s="23" t="s">
        <v>1269</v>
      </c>
      <c r="B1006" s="43" t="s">
        <v>1268</v>
      </c>
      <c r="C1006" s="10">
        <v>800</v>
      </c>
      <c r="D1006" s="13" t="s">
        <v>93</v>
      </c>
      <c r="E1006" s="13" t="s">
        <v>81</v>
      </c>
      <c r="F1006" s="123"/>
      <c r="G1006" s="123"/>
      <c r="H1006" s="123"/>
      <c r="I1006" s="123"/>
      <c r="J1006" s="164"/>
      <c r="K1006" s="123"/>
      <c r="L1006" s="123"/>
      <c r="M1006" s="123"/>
      <c r="N1006" s="123"/>
    </row>
    <row r="1007" spans="1:14" ht="37.5" hidden="1" customHeight="1" x14ac:dyDescent="0.25">
      <c r="A1007" s="23" t="s">
        <v>1270</v>
      </c>
      <c r="B1007" s="43" t="s">
        <v>1271</v>
      </c>
      <c r="C1007" s="10"/>
      <c r="D1007" s="12"/>
      <c r="E1007" s="12"/>
      <c r="F1007" s="141">
        <f t="shared" ref="F1007:N1007" si="301">F1010+F1011+F1008+F1009</f>
        <v>0</v>
      </c>
      <c r="G1007" s="141">
        <f t="shared" si="301"/>
        <v>0</v>
      </c>
      <c r="H1007" s="141">
        <f t="shared" si="301"/>
        <v>0</v>
      </c>
      <c r="I1007" s="141">
        <f t="shared" si="301"/>
        <v>0</v>
      </c>
      <c r="J1007" s="165">
        <f t="shared" si="301"/>
        <v>0</v>
      </c>
      <c r="K1007" s="141">
        <f t="shared" si="301"/>
        <v>0</v>
      </c>
      <c r="L1007" s="141">
        <f t="shared" si="301"/>
        <v>0</v>
      </c>
      <c r="M1007" s="141">
        <f t="shared" si="301"/>
        <v>0</v>
      </c>
      <c r="N1007" s="141">
        <f t="shared" si="301"/>
        <v>0</v>
      </c>
    </row>
    <row r="1008" spans="1:14" ht="48" hidden="1" customHeight="1" x14ac:dyDescent="0.25">
      <c r="A1008" s="23" t="s">
        <v>1272</v>
      </c>
      <c r="B1008" s="43" t="s">
        <v>1273</v>
      </c>
      <c r="C1008" s="10">
        <v>500</v>
      </c>
      <c r="D1008" s="13" t="s">
        <v>93</v>
      </c>
      <c r="E1008" s="13" t="s">
        <v>81</v>
      </c>
      <c r="F1008" s="123"/>
      <c r="G1008" s="123"/>
      <c r="H1008" s="123"/>
      <c r="I1008" s="123"/>
      <c r="J1008" s="164"/>
      <c r="K1008" s="123"/>
      <c r="L1008" s="123"/>
      <c r="M1008" s="123"/>
      <c r="N1008" s="123"/>
    </row>
    <row r="1009" spans="1:14" ht="47.25" hidden="1" x14ac:dyDescent="0.25">
      <c r="A1009" s="23" t="s">
        <v>1274</v>
      </c>
      <c r="B1009" s="43" t="s">
        <v>1273</v>
      </c>
      <c r="C1009" s="10">
        <v>800</v>
      </c>
      <c r="D1009" s="13" t="s">
        <v>93</v>
      </c>
      <c r="E1009" s="13" t="s">
        <v>81</v>
      </c>
      <c r="F1009" s="123"/>
      <c r="G1009" s="123"/>
      <c r="H1009" s="123"/>
      <c r="I1009" s="123"/>
      <c r="J1009" s="164"/>
      <c r="K1009" s="123"/>
      <c r="L1009" s="123"/>
      <c r="M1009" s="123"/>
      <c r="N1009" s="123"/>
    </row>
    <row r="1010" spans="1:14" ht="47.25" hidden="1" x14ac:dyDescent="0.25">
      <c r="A1010" s="23" t="s">
        <v>1275</v>
      </c>
      <c r="B1010" s="43" t="s">
        <v>1276</v>
      </c>
      <c r="C1010" s="10">
        <v>500</v>
      </c>
      <c r="D1010" s="13" t="s">
        <v>93</v>
      </c>
      <c r="E1010" s="13" t="s">
        <v>81</v>
      </c>
      <c r="F1010" s="123"/>
      <c r="G1010" s="123"/>
      <c r="H1010" s="123"/>
      <c r="I1010" s="123"/>
      <c r="J1010" s="164"/>
      <c r="K1010" s="123"/>
      <c r="L1010" s="123"/>
      <c r="M1010" s="123"/>
      <c r="N1010" s="123"/>
    </row>
    <row r="1011" spans="1:14" ht="47.25" hidden="1" x14ac:dyDescent="0.25">
      <c r="A1011" s="23" t="s">
        <v>1277</v>
      </c>
      <c r="B1011" s="43" t="s">
        <v>1276</v>
      </c>
      <c r="C1011" s="10">
        <v>800</v>
      </c>
      <c r="D1011" s="13" t="s">
        <v>93</v>
      </c>
      <c r="E1011" s="13" t="s">
        <v>81</v>
      </c>
      <c r="F1011" s="123"/>
      <c r="G1011" s="123"/>
      <c r="H1011" s="123"/>
      <c r="I1011" s="123"/>
      <c r="J1011" s="164"/>
      <c r="K1011" s="123"/>
      <c r="L1011" s="123"/>
      <c r="M1011" s="123"/>
      <c r="N1011" s="123"/>
    </row>
    <row r="1012" spans="1:14" ht="21.75" hidden="1" customHeight="1" x14ac:dyDescent="0.25">
      <c r="A1012" s="23" t="s">
        <v>1278</v>
      </c>
      <c r="B1012" s="43" t="s">
        <v>1279</v>
      </c>
      <c r="C1012" s="10"/>
      <c r="D1012" s="12"/>
      <c r="E1012" s="12"/>
      <c r="F1012" s="141">
        <f t="shared" ref="F1012:N1012" si="302">F1014+F1013</f>
        <v>0</v>
      </c>
      <c r="G1012" s="141">
        <f t="shared" si="302"/>
        <v>0</v>
      </c>
      <c r="H1012" s="141">
        <f t="shared" si="302"/>
        <v>0</v>
      </c>
      <c r="I1012" s="141">
        <f t="shared" si="302"/>
        <v>0</v>
      </c>
      <c r="J1012" s="165">
        <f t="shared" si="302"/>
        <v>0</v>
      </c>
      <c r="K1012" s="141">
        <f t="shared" si="302"/>
        <v>0</v>
      </c>
      <c r="L1012" s="141">
        <f t="shared" si="302"/>
        <v>0</v>
      </c>
      <c r="M1012" s="141">
        <f t="shared" si="302"/>
        <v>0</v>
      </c>
      <c r="N1012" s="141">
        <f t="shared" si="302"/>
        <v>0</v>
      </c>
    </row>
    <row r="1013" spans="1:14" ht="47.25" hidden="1" x14ac:dyDescent="0.25">
      <c r="A1013" s="23" t="s">
        <v>1280</v>
      </c>
      <c r="B1013" s="43" t="s">
        <v>1281</v>
      </c>
      <c r="C1013" s="10">
        <v>800</v>
      </c>
      <c r="D1013" s="13" t="s">
        <v>93</v>
      </c>
      <c r="E1013" s="13" t="s">
        <v>81</v>
      </c>
      <c r="F1013" s="123"/>
      <c r="G1013" s="123"/>
      <c r="H1013" s="123"/>
      <c r="I1013" s="123"/>
      <c r="J1013" s="164"/>
      <c r="K1013" s="123"/>
      <c r="L1013" s="123"/>
      <c r="M1013" s="123"/>
      <c r="N1013" s="123"/>
    </row>
    <row r="1014" spans="1:14" ht="47.25" hidden="1" x14ac:dyDescent="0.25">
      <c r="A1014" s="23" t="s">
        <v>1280</v>
      </c>
      <c r="B1014" s="43" t="s">
        <v>1281</v>
      </c>
      <c r="C1014" s="10">
        <v>800</v>
      </c>
      <c r="D1014" s="13" t="s">
        <v>93</v>
      </c>
      <c r="E1014" s="13" t="s">
        <v>81</v>
      </c>
      <c r="F1014" s="123"/>
      <c r="G1014" s="123"/>
      <c r="H1014" s="123"/>
      <c r="I1014" s="123"/>
      <c r="J1014" s="164"/>
      <c r="K1014" s="123"/>
      <c r="L1014" s="123"/>
      <c r="M1014" s="123"/>
      <c r="N1014" s="123"/>
    </row>
    <row r="1015" spans="1:14" ht="47.25" hidden="1" x14ac:dyDescent="0.25">
      <c r="A1015" s="23" t="s">
        <v>1246</v>
      </c>
      <c r="B1015" s="35" t="s">
        <v>1247</v>
      </c>
      <c r="C1015" s="10">
        <v>300</v>
      </c>
      <c r="D1015" s="13" t="s">
        <v>37</v>
      </c>
      <c r="E1015" s="13" t="s">
        <v>30</v>
      </c>
      <c r="F1015" s="123"/>
      <c r="G1015" s="123"/>
      <c r="H1015" s="123"/>
      <c r="I1015" s="123"/>
      <c r="J1015" s="164"/>
      <c r="K1015" s="123"/>
      <c r="L1015" s="123"/>
      <c r="M1015" s="123"/>
      <c r="N1015" s="123"/>
    </row>
    <row r="1016" spans="1:14" ht="39.75" customHeight="1" x14ac:dyDescent="0.25">
      <c r="A1016" s="25" t="s">
        <v>1282</v>
      </c>
      <c r="B1016" s="38" t="s">
        <v>1283</v>
      </c>
      <c r="C1016" s="8"/>
      <c r="D1016" s="9"/>
      <c r="E1016" s="9"/>
      <c r="F1016" s="142">
        <f t="shared" ref="F1016:N1016" si="303">F1017+F1019+F1021</f>
        <v>35862</v>
      </c>
      <c r="G1016" s="142">
        <f t="shared" si="303"/>
        <v>0</v>
      </c>
      <c r="H1016" s="142">
        <f t="shared" si="303"/>
        <v>35862</v>
      </c>
      <c r="I1016" s="142">
        <f t="shared" si="303"/>
        <v>35862</v>
      </c>
      <c r="J1016" s="166">
        <f t="shared" si="303"/>
        <v>0</v>
      </c>
      <c r="K1016" s="142">
        <f t="shared" si="303"/>
        <v>35862</v>
      </c>
      <c r="L1016" s="142">
        <f t="shared" si="303"/>
        <v>35862</v>
      </c>
      <c r="M1016" s="142">
        <f t="shared" si="303"/>
        <v>0</v>
      </c>
      <c r="N1016" s="142">
        <f t="shared" si="303"/>
        <v>35862</v>
      </c>
    </row>
    <row r="1017" spans="1:14" ht="38.25" customHeight="1" x14ac:dyDescent="0.25">
      <c r="A1017" s="23" t="s">
        <v>1284</v>
      </c>
      <c r="B1017" s="35" t="s">
        <v>1285</v>
      </c>
      <c r="C1017" s="10"/>
      <c r="D1017" s="12"/>
      <c r="E1017" s="12"/>
      <c r="F1017" s="141">
        <f t="shared" ref="F1017:N1017" si="304">F1018</f>
        <v>2000</v>
      </c>
      <c r="G1017" s="141">
        <f t="shared" si="304"/>
        <v>0</v>
      </c>
      <c r="H1017" s="141">
        <f t="shared" si="304"/>
        <v>2000</v>
      </c>
      <c r="I1017" s="141">
        <f t="shared" si="304"/>
        <v>2000</v>
      </c>
      <c r="J1017" s="165">
        <f t="shared" si="304"/>
        <v>0</v>
      </c>
      <c r="K1017" s="141">
        <f t="shared" si="304"/>
        <v>2000</v>
      </c>
      <c r="L1017" s="141">
        <f t="shared" si="304"/>
        <v>2000</v>
      </c>
      <c r="M1017" s="141">
        <f t="shared" si="304"/>
        <v>0</v>
      </c>
      <c r="N1017" s="141">
        <f t="shared" si="304"/>
        <v>2000</v>
      </c>
    </row>
    <row r="1018" spans="1:14" ht="52.5" customHeight="1" x14ac:dyDescent="0.25">
      <c r="A1018" s="23" t="s">
        <v>1286</v>
      </c>
      <c r="B1018" s="35" t="s">
        <v>1287</v>
      </c>
      <c r="C1018" s="10">
        <v>200</v>
      </c>
      <c r="D1018" s="13" t="s">
        <v>93</v>
      </c>
      <c r="E1018" s="13" t="s">
        <v>81</v>
      </c>
      <c r="F1018" s="123">
        <v>2000</v>
      </c>
      <c r="G1018" s="123"/>
      <c r="H1018" s="123">
        <f>F1018+G1018</f>
        <v>2000</v>
      </c>
      <c r="I1018" s="123">
        <v>2000</v>
      </c>
      <c r="J1018" s="164"/>
      <c r="K1018" s="123">
        <f>I1018+J1018</f>
        <v>2000</v>
      </c>
      <c r="L1018" s="123">
        <v>2000</v>
      </c>
      <c r="M1018" s="123"/>
      <c r="N1018" s="123">
        <f>L1018+M1018</f>
        <v>2000</v>
      </c>
    </row>
    <row r="1019" spans="1:14" ht="42.75" customHeight="1" x14ac:dyDescent="0.25">
      <c r="A1019" s="23" t="s">
        <v>381</v>
      </c>
      <c r="B1019" s="35" t="s">
        <v>1288</v>
      </c>
      <c r="C1019" s="10"/>
      <c r="D1019" s="12"/>
      <c r="E1019" s="12"/>
      <c r="F1019" s="141">
        <f t="shared" ref="F1019:N1019" si="305">F1020</f>
        <v>26334</v>
      </c>
      <c r="G1019" s="141">
        <f t="shared" si="305"/>
        <v>0</v>
      </c>
      <c r="H1019" s="141">
        <f t="shared" si="305"/>
        <v>26334</v>
      </c>
      <c r="I1019" s="141">
        <f t="shared" si="305"/>
        <v>26334</v>
      </c>
      <c r="J1019" s="165">
        <f t="shared" si="305"/>
        <v>0</v>
      </c>
      <c r="K1019" s="141">
        <f t="shared" si="305"/>
        <v>26334</v>
      </c>
      <c r="L1019" s="141">
        <f t="shared" si="305"/>
        <v>26334</v>
      </c>
      <c r="M1019" s="141">
        <f t="shared" si="305"/>
        <v>0</v>
      </c>
      <c r="N1019" s="141">
        <f t="shared" si="305"/>
        <v>26334</v>
      </c>
    </row>
    <row r="1020" spans="1:14" ht="51.75" customHeight="1" x14ac:dyDescent="0.25">
      <c r="A1020" s="23" t="s">
        <v>384</v>
      </c>
      <c r="B1020" s="35" t="s">
        <v>1289</v>
      </c>
      <c r="C1020" s="10">
        <v>600</v>
      </c>
      <c r="D1020" s="13" t="s">
        <v>93</v>
      </c>
      <c r="E1020" s="13" t="s">
        <v>81</v>
      </c>
      <c r="F1020" s="123">
        <v>26334</v>
      </c>
      <c r="G1020" s="123"/>
      <c r="H1020" s="123">
        <f>F1020+G1020</f>
        <v>26334</v>
      </c>
      <c r="I1020" s="123">
        <v>26334</v>
      </c>
      <c r="J1020" s="164"/>
      <c r="K1020" s="123">
        <f>I1020+J1020</f>
        <v>26334</v>
      </c>
      <c r="L1020" s="123">
        <v>26334</v>
      </c>
      <c r="M1020" s="123"/>
      <c r="N1020" s="123">
        <f>L1020+M1020</f>
        <v>26334</v>
      </c>
    </row>
    <row r="1021" spans="1:14" ht="35.25" customHeight="1" x14ac:dyDescent="0.25">
      <c r="A1021" s="23" t="s">
        <v>1290</v>
      </c>
      <c r="B1021" s="35" t="s">
        <v>1291</v>
      </c>
      <c r="C1021" s="10"/>
      <c r="D1021" s="12"/>
      <c r="E1021" s="12"/>
      <c r="F1021" s="141">
        <f t="shared" ref="F1021:N1021" si="306">F1022+F1023</f>
        <v>7528</v>
      </c>
      <c r="G1021" s="141">
        <f t="shared" si="306"/>
        <v>0</v>
      </c>
      <c r="H1021" s="141">
        <f t="shared" si="306"/>
        <v>7528</v>
      </c>
      <c r="I1021" s="141">
        <f t="shared" si="306"/>
        <v>7528</v>
      </c>
      <c r="J1021" s="165">
        <f t="shared" si="306"/>
        <v>0</v>
      </c>
      <c r="K1021" s="141">
        <f t="shared" si="306"/>
        <v>7528</v>
      </c>
      <c r="L1021" s="141">
        <f t="shared" si="306"/>
        <v>7528</v>
      </c>
      <c r="M1021" s="141">
        <f t="shared" si="306"/>
        <v>0</v>
      </c>
      <c r="N1021" s="141">
        <f t="shared" si="306"/>
        <v>7528</v>
      </c>
    </row>
    <row r="1022" spans="1:14" ht="39.75" customHeight="1" x14ac:dyDescent="0.25">
      <c r="A1022" s="23" t="s">
        <v>1292</v>
      </c>
      <c r="B1022" s="43" t="s">
        <v>1293</v>
      </c>
      <c r="C1022" s="10">
        <v>200</v>
      </c>
      <c r="D1022" s="13" t="s">
        <v>93</v>
      </c>
      <c r="E1022" s="13" t="s">
        <v>81</v>
      </c>
      <c r="F1022" s="123">
        <v>4220</v>
      </c>
      <c r="G1022" s="123"/>
      <c r="H1022" s="123">
        <f>F1022+G1022</f>
        <v>4220</v>
      </c>
      <c r="I1022" s="123">
        <v>4220</v>
      </c>
      <c r="J1022" s="164"/>
      <c r="K1022" s="123">
        <f>I1022+J1022</f>
        <v>4220</v>
      </c>
      <c r="L1022" s="123">
        <v>4220</v>
      </c>
      <c r="M1022" s="123"/>
      <c r="N1022" s="123">
        <f>L1022+M1022</f>
        <v>4220</v>
      </c>
    </row>
    <row r="1023" spans="1:14" ht="40.5" customHeight="1" x14ac:dyDescent="0.25">
      <c r="A1023" s="23" t="s">
        <v>1294</v>
      </c>
      <c r="B1023" s="43" t="s">
        <v>1293</v>
      </c>
      <c r="C1023" s="10">
        <v>800</v>
      </c>
      <c r="D1023" s="13" t="s">
        <v>93</v>
      </c>
      <c r="E1023" s="13" t="s">
        <v>81</v>
      </c>
      <c r="F1023" s="123">
        <v>3308</v>
      </c>
      <c r="G1023" s="123"/>
      <c r="H1023" s="123">
        <f>F1023+G1023</f>
        <v>3308</v>
      </c>
      <c r="I1023" s="123">
        <v>3308</v>
      </c>
      <c r="J1023" s="164"/>
      <c r="K1023" s="123">
        <f>I1023+J1023</f>
        <v>3308</v>
      </c>
      <c r="L1023" s="123">
        <v>3308</v>
      </c>
      <c r="M1023" s="123"/>
      <c r="N1023" s="123">
        <f>L1023+M1023</f>
        <v>3308</v>
      </c>
    </row>
    <row r="1024" spans="1:14" ht="26.25" customHeight="1" x14ac:dyDescent="0.25">
      <c r="A1024" s="29" t="s">
        <v>451</v>
      </c>
      <c r="B1024" s="31" t="s">
        <v>1295</v>
      </c>
      <c r="C1024" s="16"/>
      <c r="D1024" s="16"/>
      <c r="E1024" s="16"/>
      <c r="F1024" s="143">
        <f t="shared" ref="F1024:N1024" si="307">F1037+F1035+F1025+F1039</f>
        <v>234651</v>
      </c>
      <c r="G1024" s="143">
        <f t="shared" si="307"/>
        <v>0</v>
      </c>
      <c r="H1024" s="143">
        <f t="shared" si="307"/>
        <v>234651</v>
      </c>
      <c r="I1024" s="143">
        <f t="shared" si="307"/>
        <v>241393</v>
      </c>
      <c r="J1024" s="167">
        <f t="shared" si="307"/>
        <v>-6617</v>
      </c>
      <c r="K1024" s="143">
        <f t="shared" si="307"/>
        <v>234776</v>
      </c>
      <c r="L1024" s="143">
        <f t="shared" si="307"/>
        <v>241910</v>
      </c>
      <c r="M1024" s="143">
        <f t="shared" si="307"/>
        <v>-6632</v>
      </c>
      <c r="N1024" s="143">
        <f t="shared" si="307"/>
        <v>235278</v>
      </c>
    </row>
    <row r="1025" spans="1:14" ht="36" customHeight="1" x14ac:dyDescent="0.25">
      <c r="A1025" s="24" t="s">
        <v>237</v>
      </c>
      <c r="B1025" s="48" t="s">
        <v>1296</v>
      </c>
      <c r="C1025" s="14"/>
      <c r="D1025" s="14"/>
      <c r="E1025" s="14"/>
      <c r="F1025" s="148">
        <f t="shared" ref="F1025:N1025" si="308">F1026+F1027+F1028+F1029+F1030+F1031+F1032+F1033+F1034</f>
        <v>222922</v>
      </c>
      <c r="G1025" s="148">
        <f t="shared" si="308"/>
        <v>0</v>
      </c>
      <c r="H1025" s="148">
        <f t="shared" si="308"/>
        <v>222922</v>
      </c>
      <c r="I1025" s="148">
        <f t="shared" si="308"/>
        <v>229307</v>
      </c>
      <c r="J1025" s="172">
        <f t="shared" si="308"/>
        <v>-6260</v>
      </c>
      <c r="K1025" s="148">
        <f t="shared" si="308"/>
        <v>223047</v>
      </c>
      <c r="L1025" s="148">
        <f t="shared" si="308"/>
        <v>229824</v>
      </c>
      <c r="M1025" s="148">
        <f t="shared" si="308"/>
        <v>-6275</v>
      </c>
      <c r="N1025" s="148">
        <f t="shared" si="308"/>
        <v>223549</v>
      </c>
    </row>
    <row r="1026" spans="1:14" ht="84.75" customHeight="1" x14ac:dyDescent="0.25">
      <c r="A1026" s="24" t="s">
        <v>241</v>
      </c>
      <c r="B1026" s="48" t="s">
        <v>1297</v>
      </c>
      <c r="C1026" s="15" t="s">
        <v>36</v>
      </c>
      <c r="D1026" s="15" t="s">
        <v>21</v>
      </c>
      <c r="E1026" s="15" t="s">
        <v>93</v>
      </c>
      <c r="F1026" s="123">
        <v>94541</v>
      </c>
      <c r="G1026" s="123"/>
      <c r="H1026" s="123">
        <f>F1026+G1026</f>
        <v>94541</v>
      </c>
      <c r="I1026" s="123">
        <v>97519</v>
      </c>
      <c r="J1026" s="164">
        <v>-2881</v>
      </c>
      <c r="K1026" s="123">
        <f t="shared" ref="K1026:K1034" si="309">I1026+J1026</f>
        <v>94638</v>
      </c>
      <c r="L1026" s="123">
        <v>97917</v>
      </c>
      <c r="M1026" s="123">
        <v>-2893</v>
      </c>
      <c r="N1026" s="123">
        <f t="shared" ref="N1026:N1034" si="310">L1026+M1026</f>
        <v>95024</v>
      </c>
    </row>
    <row r="1027" spans="1:14" ht="54" customHeight="1" x14ac:dyDescent="0.25">
      <c r="A1027" s="24" t="s">
        <v>243</v>
      </c>
      <c r="B1027" s="48" t="s">
        <v>1297</v>
      </c>
      <c r="C1027" s="15" t="s">
        <v>49</v>
      </c>
      <c r="D1027" s="15" t="s">
        <v>21</v>
      </c>
      <c r="E1027" s="15" t="s">
        <v>93</v>
      </c>
      <c r="F1027" s="123">
        <v>6876</v>
      </c>
      <c r="G1027" s="123"/>
      <c r="H1027" s="123">
        <f t="shared" ref="H1027:H1032" si="311">F1027+G1027</f>
        <v>6876</v>
      </c>
      <c r="I1027" s="123">
        <v>6876</v>
      </c>
      <c r="J1027" s="164"/>
      <c r="K1027" s="123">
        <f t="shared" si="309"/>
        <v>6876</v>
      </c>
      <c r="L1027" s="123">
        <v>6876</v>
      </c>
      <c r="M1027" s="123"/>
      <c r="N1027" s="123">
        <f t="shared" si="310"/>
        <v>6876</v>
      </c>
    </row>
    <row r="1028" spans="1:14" ht="42.75" customHeight="1" x14ac:dyDescent="0.25">
      <c r="A1028" s="24" t="s">
        <v>244</v>
      </c>
      <c r="B1028" s="48" t="s">
        <v>1297</v>
      </c>
      <c r="C1028" s="15" t="s">
        <v>40</v>
      </c>
      <c r="D1028" s="15" t="s">
        <v>21</v>
      </c>
      <c r="E1028" s="15" t="s">
        <v>93</v>
      </c>
      <c r="F1028" s="123">
        <v>475</v>
      </c>
      <c r="G1028" s="123"/>
      <c r="H1028" s="123">
        <f t="shared" si="311"/>
        <v>475</v>
      </c>
      <c r="I1028" s="123">
        <v>475</v>
      </c>
      <c r="J1028" s="164"/>
      <c r="K1028" s="123">
        <f t="shared" si="309"/>
        <v>475</v>
      </c>
      <c r="L1028" s="123">
        <v>475</v>
      </c>
      <c r="M1028" s="123"/>
      <c r="N1028" s="123">
        <f t="shared" si="310"/>
        <v>475</v>
      </c>
    </row>
    <row r="1029" spans="1:14" ht="84" customHeight="1" x14ac:dyDescent="0.25">
      <c r="A1029" s="24" t="s">
        <v>241</v>
      </c>
      <c r="B1029" s="48" t="s">
        <v>1297</v>
      </c>
      <c r="C1029" s="15" t="s">
        <v>36</v>
      </c>
      <c r="D1029" s="15" t="s">
        <v>93</v>
      </c>
      <c r="E1029" s="15" t="s">
        <v>81</v>
      </c>
      <c r="F1029" s="123">
        <v>69646</v>
      </c>
      <c r="G1029" s="123"/>
      <c r="H1029" s="123">
        <f t="shared" si="311"/>
        <v>69646</v>
      </c>
      <c r="I1029" s="123">
        <v>71781</v>
      </c>
      <c r="J1029" s="164">
        <v>-2135</v>
      </c>
      <c r="K1029" s="123">
        <f t="shared" si="309"/>
        <v>69646</v>
      </c>
      <c r="L1029" s="123">
        <v>71781</v>
      </c>
      <c r="M1029" s="123">
        <v>-2135</v>
      </c>
      <c r="N1029" s="123">
        <f t="shared" si="310"/>
        <v>69646</v>
      </c>
    </row>
    <row r="1030" spans="1:14" ht="47.25" x14ac:dyDescent="0.25">
      <c r="A1030" s="24" t="s">
        <v>243</v>
      </c>
      <c r="B1030" s="48" t="s">
        <v>1297</v>
      </c>
      <c r="C1030" s="15" t="s">
        <v>49</v>
      </c>
      <c r="D1030" s="15" t="s">
        <v>93</v>
      </c>
      <c r="E1030" s="15" t="s">
        <v>81</v>
      </c>
      <c r="F1030" s="123">
        <v>3950</v>
      </c>
      <c r="G1030" s="123"/>
      <c r="H1030" s="123">
        <f t="shared" si="311"/>
        <v>3950</v>
      </c>
      <c r="I1030" s="123">
        <v>3950</v>
      </c>
      <c r="J1030" s="164"/>
      <c r="K1030" s="123">
        <f t="shared" si="309"/>
        <v>3950</v>
      </c>
      <c r="L1030" s="123">
        <v>3950</v>
      </c>
      <c r="M1030" s="123"/>
      <c r="N1030" s="123">
        <f t="shared" si="310"/>
        <v>3950</v>
      </c>
    </row>
    <row r="1031" spans="1:14" ht="59.25" customHeight="1" x14ac:dyDescent="0.25">
      <c r="A1031" s="24" t="s">
        <v>243</v>
      </c>
      <c r="B1031" s="48" t="s">
        <v>1297</v>
      </c>
      <c r="C1031" s="15" t="s">
        <v>40</v>
      </c>
      <c r="D1031" s="15" t="s">
        <v>93</v>
      </c>
      <c r="E1031" s="15" t="s">
        <v>81</v>
      </c>
      <c r="F1031" s="123">
        <v>34</v>
      </c>
      <c r="G1031" s="123"/>
      <c r="H1031" s="123">
        <f t="shared" si="311"/>
        <v>34</v>
      </c>
      <c r="I1031" s="123">
        <v>34</v>
      </c>
      <c r="J1031" s="164"/>
      <c r="K1031" s="123">
        <f t="shared" si="309"/>
        <v>34</v>
      </c>
      <c r="L1031" s="123">
        <v>34</v>
      </c>
      <c r="M1031" s="123"/>
      <c r="N1031" s="123">
        <f t="shared" si="310"/>
        <v>34</v>
      </c>
    </row>
    <row r="1032" spans="1:14" ht="87.75" customHeight="1" x14ac:dyDescent="0.25">
      <c r="A1032" s="24" t="s">
        <v>241</v>
      </c>
      <c r="B1032" s="48" t="s">
        <v>1297</v>
      </c>
      <c r="C1032" s="15" t="s">
        <v>36</v>
      </c>
      <c r="D1032" s="15" t="s">
        <v>93</v>
      </c>
      <c r="E1032" s="15" t="s">
        <v>902</v>
      </c>
      <c r="F1032" s="123">
        <v>40512</v>
      </c>
      <c r="G1032" s="123"/>
      <c r="H1032" s="123">
        <f t="shared" si="311"/>
        <v>40512</v>
      </c>
      <c r="I1032" s="123">
        <v>41784</v>
      </c>
      <c r="J1032" s="164">
        <v>-1244</v>
      </c>
      <c r="K1032" s="123">
        <f t="shared" si="309"/>
        <v>40540</v>
      </c>
      <c r="L1032" s="123">
        <v>41903</v>
      </c>
      <c r="M1032" s="123">
        <v>-1247</v>
      </c>
      <c r="N1032" s="123">
        <f t="shared" si="310"/>
        <v>40656</v>
      </c>
    </row>
    <row r="1033" spans="1:14" ht="52.5" customHeight="1" x14ac:dyDescent="0.25">
      <c r="A1033" s="24" t="s">
        <v>243</v>
      </c>
      <c r="B1033" s="48" t="s">
        <v>1297</v>
      </c>
      <c r="C1033" s="15" t="s">
        <v>49</v>
      </c>
      <c r="D1033" s="15" t="s">
        <v>93</v>
      </c>
      <c r="E1033" s="15" t="s">
        <v>902</v>
      </c>
      <c r="F1033" s="123">
        <v>6778</v>
      </c>
      <c r="G1033" s="123"/>
      <c r="H1033" s="123">
        <f>F1033+G1033</f>
        <v>6778</v>
      </c>
      <c r="I1033" s="123">
        <v>6778</v>
      </c>
      <c r="J1033" s="164"/>
      <c r="K1033" s="123">
        <f t="shared" si="309"/>
        <v>6778</v>
      </c>
      <c r="L1033" s="123">
        <v>6778</v>
      </c>
      <c r="M1033" s="123"/>
      <c r="N1033" s="123">
        <f t="shared" si="310"/>
        <v>6778</v>
      </c>
    </row>
    <row r="1034" spans="1:14" ht="34.5" customHeight="1" x14ac:dyDescent="0.25">
      <c r="A1034" s="24" t="s">
        <v>244</v>
      </c>
      <c r="B1034" s="48" t="s">
        <v>1297</v>
      </c>
      <c r="C1034" s="15" t="s">
        <v>40</v>
      </c>
      <c r="D1034" s="15" t="s">
        <v>93</v>
      </c>
      <c r="E1034" s="15" t="s">
        <v>902</v>
      </c>
      <c r="F1034" s="123">
        <v>110</v>
      </c>
      <c r="G1034" s="123"/>
      <c r="H1034" s="123">
        <f>F1034+G1034</f>
        <v>110</v>
      </c>
      <c r="I1034" s="123">
        <v>110</v>
      </c>
      <c r="J1034" s="164"/>
      <c r="K1034" s="123">
        <f t="shared" si="309"/>
        <v>110</v>
      </c>
      <c r="L1034" s="123">
        <v>110</v>
      </c>
      <c r="M1034" s="123"/>
      <c r="N1034" s="123">
        <f t="shared" si="310"/>
        <v>110</v>
      </c>
    </row>
    <row r="1035" spans="1:14" ht="34.5" customHeight="1" x14ac:dyDescent="0.25">
      <c r="A1035" s="24" t="s">
        <v>1298</v>
      </c>
      <c r="B1035" s="35" t="s">
        <v>1299</v>
      </c>
      <c r="C1035" s="14"/>
      <c r="D1035" s="14"/>
      <c r="E1035" s="14"/>
      <c r="F1035" s="148">
        <f t="shared" ref="F1035:N1035" si="312">F1036</f>
        <v>9204</v>
      </c>
      <c r="G1035" s="148">
        <f t="shared" si="312"/>
        <v>0</v>
      </c>
      <c r="H1035" s="148">
        <f t="shared" si="312"/>
        <v>9204</v>
      </c>
      <c r="I1035" s="148">
        <f t="shared" si="312"/>
        <v>9483</v>
      </c>
      <c r="J1035" s="172">
        <f t="shared" si="312"/>
        <v>-279</v>
      </c>
      <c r="K1035" s="148">
        <f t="shared" si="312"/>
        <v>9204</v>
      </c>
      <c r="L1035" s="148">
        <f t="shared" si="312"/>
        <v>9483</v>
      </c>
      <c r="M1035" s="148">
        <f t="shared" si="312"/>
        <v>-279</v>
      </c>
      <c r="N1035" s="148">
        <f t="shared" si="312"/>
        <v>9204</v>
      </c>
    </row>
    <row r="1036" spans="1:14" ht="34.5" customHeight="1" x14ac:dyDescent="0.25">
      <c r="A1036" s="24" t="s">
        <v>1300</v>
      </c>
      <c r="B1036" s="48" t="s">
        <v>1301</v>
      </c>
      <c r="C1036" s="15" t="s">
        <v>70</v>
      </c>
      <c r="D1036" s="15" t="s">
        <v>21</v>
      </c>
      <c r="E1036" s="15" t="s">
        <v>93</v>
      </c>
      <c r="F1036" s="123">
        <v>9204</v>
      </c>
      <c r="G1036" s="123"/>
      <c r="H1036" s="123">
        <f>F1036+G1036</f>
        <v>9204</v>
      </c>
      <c r="I1036" s="123">
        <v>9483</v>
      </c>
      <c r="J1036" s="164">
        <v>-279</v>
      </c>
      <c r="K1036" s="123">
        <f>I1036+J1036</f>
        <v>9204</v>
      </c>
      <c r="L1036" s="123">
        <v>9483</v>
      </c>
      <c r="M1036" s="123">
        <v>-279</v>
      </c>
      <c r="N1036" s="123">
        <f>L1036+M1036</f>
        <v>9204</v>
      </c>
    </row>
    <row r="1037" spans="1:14" ht="31.5" hidden="1" x14ac:dyDescent="0.25">
      <c r="A1037" s="23" t="s">
        <v>1302</v>
      </c>
      <c r="B1037" s="35" t="s">
        <v>1303</v>
      </c>
      <c r="C1037" s="10"/>
      <c r="D1037" s="12"/>
      <c r="E1037" s="12"/>
      <c r="F1037" s="141">
        <f t="shared" ref="F1037:N1037" si="313">F1038</f>
        <v>0</v>
      </c>
      <c r="G1037" s="141">
        <f t="shared" si="313"/>
        <v>0</v>
      </c>
      <c r="H1037" s="141">
        <f t="shared" si="313"/>
        <v>0</v>
      </c>
      <c r="I1037" s="141">
        <f t="shared" si="313"/>
        <v>0</v>
      </c>
      <c r="J1037" s="165">
        <f t="shared" si="313"/>
        <v>0</v>
      </c>
      <c r="K1037" s="141">
        <f t="shared" si="313"/>
        <v>0</v>
      </c>
      <c r="L1037" s="141">
        <f t="shared" si="313"/>
        <v>0</v>
      </c>
      <c r="M1037" s="141">
        <f t="shared" si="313"/>
        <v>0</v>
      </c>
      <c r="N1037" s="141">
        <f t="shared" si="313"/>
        <v>0</v>
      </c>
    </row>
    <row r="1038" spans="1:14" ht="36.75" hidden="1" customHeight="1" x14ac:dyDescent="0.25">
      <c r="A1038" s="23" t="s">
        <v>1304</v>
      </c>
      <c r="B1038" s="35" t="s">
        <v>1305</v>
      </c>
      <c r="C1038" s="10">
        <v>500</v>
      </c>
      <c r="D1038" s="13" t="s">
        <v>93</v>
      </c>
      <c r="E1038" s="13" t="s">
        <v>81</v>
      </c>
      <c r="F1038" s="123"/>
      <c r="G1038" s="123"/>
      <c r="H1038" s="123"/>
      <c r="I1038" s="123"/>
      <c r="J1038" s="164"/>
      <c r="K1038" s="123"/>
      <c r="L1038" s="123"/>
      <c r="M1038" s="123"/>
      <c r="N1038" s="123"/>
    </row>
    <row r="1039" spans="1:14" ht="39.75" customHeight="1" x14ac:dyDescent="0.25">
      <c r="A1039" s="23" t="s">
        <v>466</v>
      </c>
      <c r="B1039" s="35" t="s">
        <v>1306</v>
      </c>
      <c r="C1039" s="10"/>
      <c r="D1039" s="12"/>
      <c r="E1039" s="12"/>
      <c r="F1039" s="141">
        <f t="shared" ref="F1039:N1039" si="314">F1040</f>
        <v>2525</v>
      </c>
      <c r="G1039" s="141">
        <f t="shared" si="314"/>
        <v>0</v>
      </c>
      <c r="H1039" s="141">
        <f t="shared" si="314"/>
        <v>2525</v>
      </c>
      <c r="I1039" s="141">
        <f t="shared" si="314"/>
        <v>2603</v>
      </c>
      <c r="J1039" s="165">
        <f t="shared" si="314"/>
        <v>-78</v>
      </c>
      <c r="K1039" s="141">
        <f t="shared" si="314"/>
        <v>2525</v>
      </c>
      <c r="L1039" s="141">
        <f t="shared" si="314"/>
        <v>2603</v>
      </c>
      <c r="M1039" s="141">
        <f t="shared" si="314"/>
        <v>-78</v>
      </c>
      <c r="N1039" s="141">
        <f t="shared" si="314"/>
        <v>2525</v>
      </c>
    </row>
    <row r="1040" spans="1:14" ht="90.75" customHeight="1" x14ac:dyDescent="0.25">
      <c r="A1040" s="23" t="s">
        <v>269</v>
      </c>
      <c r="B1040" s="35" t="s">
        <v>1307</v>
      </c>
      <c r="C1040" s="10">
        <v>100</v>
      </c>
      <c r="D1040" s="13" t="s">
        <v>21</v>
      </c>
      <c r="E1040" s="13" t="s">
        <v>93</v>
      </c>
      <c r="F1040" s="123">
        <v>2525</v>
      </c>
      <c r="G1040" s="123"/>
      <c r="H1040" s="123">
        <f>F1040+G1040</f>
        <v>2525</v>
      </c>
      <c r="I1040" s="123">
        <v>2603</v>
      </c>
      <c r="J1040" s="164">
        <v>-78</v>
      </c>
      <c r="K1040" s="123">
        <f>I1040+J1040</f>
        <v>2525</v>
      </c>
      <c r="L1040" s="123">
        <v>2603</v>
      </c>
      <c r="M1040" s="123">
        <v>-78</v>
      </c>
      <c r="N1040" s="123">
        <f>L1040+M1040</f>
        <v>2525</v>
      </c>
    </row>
    <row r="1041" spans="1:14" ht="29.25" customHeight="1" x14ac:dyDescent="0.25">
      <c r="A1041" s="25" t="s">
        <v>1308</v>
      </c>
      <c r="B1041" s="38" t="s">
        <v>1309</v>
      </c>
      <c r="C1041" s="8"/>
      <c r="D1041" s="9"/>
      <c r="E1041" s="9"/>
      <c r="F1041" s="142">
        <f t="shared" ref="F1041:N1041" si="315">F1042+F1054</f>
        <v>63526</v>
      </c>
      <c r="G1041" s="142">
        <f t="shared" si="315"/>
        <v>0</v>
      </c>
      <c r="H1041" s="142">
        <f t="shared" si="315"/>
        <v>63526</v>
      </c>
      <c r="I1041" s="142">
        <f t="shared" si="315"/>
        <v>86477</v>
      </c>
      <c r="J1041" s="166">
        <f t="shared" si="315"/>
        <v>0</v>
      </c>
      <c r="K1041" s="142">
        <f t="shared" si="315"/>
        <v>86477</v>
      </c>
      <c r="L1041" s="142">
        <f t="shared" si="315"/>
        <v>95735</v>
      </c>
      <c r="M1041" s="142">
        <f t="shared" si="315"/>
        <v>0</v>
      </c>
      <c r="N1041" s="142">
        <f t="shared" si="315"/>
        <v>95735</v>
      </c>
    </row>
    <row r="1042" spans="1:14" ht="31.5" x14ac:dyDescent="0.25">
      <c r="A1042" s="23" t="s">
        <v>1845</v>
      </c>
      <c r="B1042" s="35" t="s">
        <v>1310</v>
      </c>
      <c r="C1042" s="10"/>
      <c r="D1042" s="12"/>
      <c r="E1042" s="12"/>
      <c r="F1042" s="141">
        <f t="shared" ref="F1042:N1042" si="316">F1049+F1050+F1051+F1052+F1053+F1047+F1048+F1043+F1044+F1045+F1046</f>
        <v>63326</v>
      </c>
      <c r="G1042" s="141">
        <f t="shared" si="316"/>
        <v>0</v>
      </c>
      <c r="H1042" s="141">
        <f t="shared" si="316"/>
        <v>63326</v>
      </c>
      <c r="I1042" s="141">
        <f t="shared" si="316"/>
        <v>86277</v>
      </c>
      <c r="J1042" s="165">
        <f t="shared" si="316"/>
        <v>0</v>
      </c>
      <c r="K1042" s="141">
        <f t="shared" si="316"/>
        <v>86277</v>
      </c>
      <c r="L1042" s="141">
        <f t="shared" si="316"/>
        <v>95535</v>
      </c>
      <c r="M1042" s="141">
        <f t="shared" si="316"/>
        <v>0</v>
      </c>
      <c r="N1042" s="141">
        <f t="shared" si="316"/>
        <v>95535</v>
      </c>
    </row>
    <row r="1043" spans="1:14" ht="60.75" hidden="1" customHeight="1" x14ac:dyDescent="0.25">
      <c r="A1043" s="23" t="s">
        <v>1311</v>
      </c>
      <c r="B1043" s="35" t="s">
        <v>1312</v>
      </c>
      <c r="C1043" s="10">
        <v>300</v>
      </c>
      <c r="D1043" s="13" t="s">
        <v>37</v>
      </c>
      <c r="E1043" s="13" t="s">
        <v>30</v>
      </c>
      <c r="F1043" s="123"/>
      <c r="G1043" s="123"/>
      <c r="H1043" s="123"/>
      <c r="I1043" s="123"/>
      <c r="J1043" s="164"/>
      <c r="K1043" s="123"/>
      <c r="L1043" s="123"/>
      <c r="M1043" s="123"/>
      <c r="N1043" s="123"/>
    </row>
    <row r="1044" spans="1:14" ht="67.5" hidden="1" customHeight="1" x14ac:dyDescent="0.25">
      <c r="A1044" s="23" t="s">
        <v>1313</v>
      </c>
      <c r="B1044" s="35" t="s">
        <v>1312</v>
      </c>
      <c r="C1044" s="10">
        <v>400</v>
      </c>
      <c r="D1044" s="13" t="s">
        <v>13</v>
      </c>
      <c r="E1044" s="13" t="s">
        <v>71</v>
      </c>
      <c r="F1044" s="123"/>
      <c r="G1044" s="123"/>
      <c r="H1044" s="123"/>
      <c r="I1044" s="123"/>
      <c r="J1044" s="164"/>
      <c r="K1044" s="123"/>
      <c r="L1044" s="123"/>
      <c r="M1044" s="123"/>
      <c r="N1044" s="123"/>
    </row>
    <row r="1045" spans="1:14" ht="69.75" hidden="1" customHeight="1" x14ac:dyDescent="0.25">
      <c r="A1045" s="23" t="s">
        <v>1314</v>
      </c>
      <c r="B1045" s="35" t="s">
        <v>1312</v>
      </c>
      <c r="C1045" s="10">
        <v>500</v>
      </c>
      <c r="D1045" s="13" t="s">
        <v>81</v>
      </c>
      <c r="E1045" s="13" t="s">
        <v>71</v>
      </c>
      <c r="F1045" s="123"/>
      <c r="G1045" s="123"/>
      <c r="H1045" s="123"/>
      <c r="I1045" s="123"/>
      <c r="J1045" s="164"/>
      <c r="K1045" s="123"/>
      <c r="L1045" s="123"/>
      <c r="M1045" s="123"/>
      <c r="N1045" s="123"/>
    </row>
    <row r="1046" spans="1:14" ht="47.25" hidden="1" x14ac:dyDescent="0.25">
      <c r="A1046" s="23" t="s">
        <v>1314</v>
      </c>
      <c r="B1046" s="35" t="s">
        <v>1312</v>
      </c>
      <c r="C1046" s="10">
        <v>500</v>
      </c>
      <c r="D1046" s="13" t="s">
        <v>94</v>
      </c>
      <c r="E1046" s="13" t="s">
        <v>81</v>
      </c>
      <c r="F1046" s="123"/>
      <c r="G1046" s="123"/>
      <c r="H1046" s="123"/>
      <c r="I1046" s="123"/>
      <c r="J1046" s="164"/>
      <c r="K1046" s="123"/>
      <c r="L1046" s="123"/>
      <c r="M1046" s="123"/>
      <c r="N1046" s="123"/>
    </row>
    <row r="1047" spans="1:14" ht="40.5" customHeight="1" x14ac:dyDescent="0.25">
      <c r="A1047" s="23" t="s">
        <v>1789</v>
      </c>
      <c r="B1047" s="35" t="s">
        <v>1788</v>
      </c>
      <c r="C1047" s="10">
        <v>300</v>
      </c>
      <c r="D1047" s="13" t="s">
        <v>37</v>
      </c>
      <c r="E1047" s="13" t="s">
        <v>30</v>
      </c>
      <c r="F1047" s="123">
        <v>36573</v>
      </c>
      <c r="G1047" s="123"/>
      <c r="H1047" s="123">
        <f t="shared" ref="H1047:H1053" si="317">F1047+G1047</f>
        <v>36573</v>
      </c>
      <c r="I1047" s="123">
        <v>58665</v>
      </c>
      <c r="J1047" s="164"/>
      <c r="K1047" s="123">
        <f t="shared" ref="K1047:K1053" si="318">I1047+J1047</f>
        <v>58665</v>
      </c>
      <c r="L1047" s="123">
        <v>67219</v>
      </c>
      <c r="M1047" s="123"/>
      <c r="N1047" s="123">
        <f t="shared" ref="N1047:N1053" si="319">L1047+M1047</f>
        <v>67219</v>
      </c>
    </row>
    <row r="1048" spans="1:14" ht="47.25" hidden="1" x14ac:dyDescent="0.25">
      <c r="A1048" s="23" t="s">
        <v>1790</v>
      </c>
      <c r="B1048" s="35" t="s">
        <v>1788</v>
      </c>
      <c r="C1048" s="10">
        <v>400</v>
      </c>
      <c r="D1048" s="13" t="s">
        <v>14</v>
      </c>
      <c r="E1048" s="13" t="s">
        <v>21</v>
      </c>
      <c r="F1048" s="123"/>
      <c r="G1048" s="123"/>
      <c r="H1048" s="123">
        <f t="shared" si="317"/>
        <v>0</v>
      </c>
      <c r="I1048" s="123"/>
      <c r="J1048" s="164"/>
      <c r="K1048" s="123">
        <f t="shared" si="318"/>
        <v>0</v>
      </c>
      <c r="L1048" s="123"/>
      <c r="M1048" s="123"/>
      <c r="N1048" s="123">
        <f t="shared" si="319"/>
        <v>0</v>
      </c>
    </row>
    <row r="1049" spans="1:14" ht="41.25" customHeight="1" x14ac:dyDescent="0.25">
      <c r="A1049" s="23" t="s">
        <v>1791</v>
      </c>
      <c r="B1049" s="35" t="s">
        <v>1788</v>
      </c>
      <c r="C1049" s="10">
        <v>500</v>
      </c>
      <c r="D1049" s="13" t="s">
        <v>81</v>
      </c>
      <c r="E1049" s="13" t="s">
        <v>71</v>
      </c>
      <c r="F1049" s="123">
        <v>22647</v>
      </c>
      <c r="G1049" s="123"/>
      <c r="H1049" s="123">
        <f t="shared" si="317"/>
        <v>22647</v>
      </c>
      <c r="I1049" s="123">
        <v>23570</v>
      </c>
      <c r="J1049" s="164"/>
      <c r="K1049" s="123">
        <f t="shared" si="318"/>
        <v>23570</v>
      </c>
      <c r="L1049" s="123">
        <v>24036</v>
      </c>
      <c r="M1049" s="123"/>
      <c r="N1049" s="123">
        <f t="shared" si="319"/>
        <v>24036</v>
      </c>
    </row>
    <row r="1050" spans="1:14" ht="39.75" customHeight="1" x14ac:dyDescent="0.25">
      <c r="A1050" s="23" t="s">
        <v>1792</v>
      </c>
      <c r="B1050" s="35" t="s">
        <v>1788</v>
      </c>
      <c r="C1050" s="10">
        <v>500</v>
      </c>
      <c r="D1050" s="13" t="s">
        <v>81</v>
      </c>
      <c r="E1050" s="13" t="s">
        <v>30</v>
      </c>
      <c r="F1050" s="123">
        <v>2176</v>
      </c>
      <c r="G1050" s="123"/>
      <c r="H1050" s="123">
        <f t="shared" si="317"/>
        <v>2176</v>
      </c>
      <c r="I1050" s="123">
        <v>2129</v>
      </c>
      <c r="J1050" s="164"/>
      <c r="K1050" s="123">
        <f t="shared" si="318"/>
        <v>2129</v>
      </c>
      <c r="L1050" s="123">
        <v>2319</v>
      </c>
      <c r="M1050" s="123"/>
      <c r="N1050" s="123">
        <f t="shared" si="319"/>
        <v>2319</v>
      </c>
    </row>
    <row r="1051" spans="1:14" ht="60.75" hidden="1" customHeight="1" x14ac:dyDescent="0.25">
      <c r="A1051" s="23" t="s">
        <v>1315</v>
      </c>
      <c r="B1051" s="35" t="s">
        <v>1788</v>
      </c>
      <c r="C1051" s="10">
        <v>500</v>
      </c>
      <c r="D1051" s="13" t="s">
        <v>687</v>
      </c>
      <c r="E1051" s="13" t="s">
        <v>93</v>
      </c>
      <c r="F1051" s="123"/>
      <c r="G1051" s="123"/>
      <c r="H1051" s="123">
        <f t="shared" si="317"/>
        <v>0</v>
      </c>
      <c r="I1051" s="123"/>
      <c r="J1051" s="164"/>
      <c r="K1051" s="123">
        <f t="shared" si="318"/>
        <v>0</v>
      </c>
      <c r="L1051" s="123"/>
      <c r="M1051" s="123"/>
      <c r="N1051" s="123">
        <f t="shared" si="319"/>
        <v>0</v>
      </c>
    </row>
    <row r="1052" spans="1:14" ht="15.75" hidden="1" x14ac:dyDescent="0.25">
      <c r="A1052" s="23"/>
      <c r="B1052" s="35" t="s">
        <v>1788</v>
      </c>
      <c r="C1052" s="10"/>
      <c r="D1052" s="12"/>
      <c r="E1052" s="12"/>
      <c r="F1052" s="123"/>
      <c r="G1052" s="123"/>
      <c r="H1052" s="123">
        <f t="shared" si="317"/>
        <v>0</v>
      </c>
      <c r="I1052" s="123"/>
      <c r="J1052" s="164"/>
      <c r="K1052" s="123">
        <f t="shared" si="318"/>
        <v>0</v>
      </c>
      <c r="L1052" s="123"/>
      <c r="M1052" s="123"/>
      <c r="N1052" s="123">
        <f t="shared" si="319"/>
        <v>0</v>
      </c>
    </row>
    <row r="1053" spans="1:14" ht="39.75" customHeight="1" x14ac:dyDescent="0.25">
      <c r="A1053" s="23" t="s">
        <v>1792</v>
      </c>
      <c r="B1053" s="35" t="s">
        <v>1788</v>
      </c>
      <c r="C1053" s="10">
        <v>500</v>
      </c>
      <c r="D1053" s="13" t="s">
        <v>94</v>
      </c>
      <c r="E1053" s="13" t="s">
        <v>81</v>
      </c>
      <c r="F1053" s="123">
        <v>1930</v>
      </c>
      <c r="G1053" s="123"/>
      <c r="H1053" s="123">
        <f t="shared" si="317"/>
        <v>1930</v>
      </c>
      <c r="I1053" s="123">
        <v>1913</v>
      </c>
      <c r="J1053" s="164"/>
      <c r="K1053" s="123">
        <f t="shared" si="318"/>
        <v>1913</v>
      </c>
      <c r="L1053" s="123">
        <v>1961</v>
      </c>
      <c r="M1053" s="123"/>
      <c r="N1053" s="123">
        <f t="shared" si="319"/>
        <v>1961</v>
      </c>
    </row>
    <row r="1054" spans="1:14" ht="47.25" x14ac:dyDescent="0.25">
      <c r="A1054" s="23" t="s">
        <v>1316</v>
      </c>
      <c r="B1054" s="35" t="s">
        <v>1317</v>
      </c>
      <c r="C1054" s="10"/>
      <c r="D1054" s="12"/>
      <c r="E1054" s="12"/>
      <c r="F1054" s="141">
        <f t="shared" ref="F1054:N1054" si="320">F1055</f>
        <v>200</v>
      </c>
      <c r="G1054" s="141">
        <f t="shared" si="320"/>
        <v>0</v>
      </c>
      <c r="H1054" s="141">
        <f t="shared" si="320"/>
        <v>200</v>
      </c>
      <c r="I1054" s="141">
        <f t="shared" si="320"/>
        <v>200</v>
      </c>
      <c r="J1054" s="165">
        <f t="shared" si="320"/>
        <v>0</v>
      </c>
      <c r="K1054" s="141">
        <f t="shared" si="320"/>
        <v>200</v>
      </c>
      <c r="L1054" s="141">
        <f t="shared" si="320"/>
        <v>200</v>
      </c>
      <c r="M1054" s="141">
        <f t="shared" si="320"/>
        <v>0</v>
      </c>
      <c r="N1054" s="141">
        <f t="shared" si="320"/>
        <v>200</v>
      </c>
    </row>
    <row r="1055" spans="1:14" ht="18.75" customHeight="1" x14ac:dyDescent="0.25">
      <c r="A1055" s="23" t="s">
        <v>465</v>
      </c>
      <c r="B1055" s="43" t="s">
        <v>1318</v>
      </c>
      <c r="C1055" s="10">
        <v>800</v>
      </c>
      <c r="D1055" s="13" t="s">
        <v>93</v>
      </c>
      <c r="E1055" s="13" t="s">
        <v>81</v>
      </c>
      <c r="F1055" s="123">
        <v>200</v>
      </c>
      <c r="G1055" s="123"/>
      <c r="H1055" s="123">
        <f>F1055+G1055</f>
        <v>200</v>
      </c>
      <c r="I1055" s="123">
        <v>200</v>
      </c>
      <c r="J1055" s="164"/>
      <c r="K1055" s="123">
        <f>I1055+J1055</f>
        <v>200</v>
      </c>
      <c r="L1055" s="123">
        <v>200</v>
      </c>
      <c r="M1055" s="123"/>
      <c r="N1055" s="123">
        <f>L1055+M1055</f>
        <v>200</v>
      </c>
    </row>
    <row r="1056" spans="1:14" ht="38.25" customHeight="1" x14ac:dyDescent="0.25">
      <c r="A1056" s="25" t="s">
        <v>1319</v>
      </c>
      <c r="B1056" s="38" t="s">
        <v>1320</v>
      </c>
      <c r="C1056" s="8"/>
      <c r="D1056" s="9"/>
      <c r="E1056" s="9"/>
      <c r="F1056" s="142">
        <f t="shared" ref="F1056:N1056" si="321">F1057+F1062+F1064</f>
        <v>167100</v>
      </c>
      <c r="G1056" s="142">
        <f t="shared" si="321"/>
        <v>0</v>
      </c>
      <c r="H1056" s="142">
        <f t="shared" si="321"/>
        <v>167100</v>
      </c>
      <c r="I1056" s="142">
        <f t="shared" si="321"/>
        <v>155945</v>
      </c>
      <c r="J1056" s="166">
        <f t="shared" si="321"/>
        <v>0</v>
      </c>
      <c r="K1056" s="142">
        <f t="shared" si="321"/>
        <v>155945</v>
      </c>
      <c r="L1056" s="142">
        <f t="shared" si="321"/>
        <v>155913</v>
      </c>
      <c r="M1056" s="142">
        <f t="shared" si="321"/>
        <v>0</v>
      </c>
      <c r="N1056" s="142">
        <f t="shared" si="321"/>
        <v>155913</v>
      </c>
    </row>
    <row r="1057" spans="1:14" ht="31.5" x14ac:dyDescent="0.25">
      <c r="A1057" s="23" t="s">
        <v>1846</v>
      </c>
      <c r="B1057" s="43" t="s">
        <v>1321</v>
      </c>
      <c r="C1057" s="10"/>
      <c r="D1057" s="12"/>
      <c r="E1057" s="12"/>
      <c r="F1057" s="141">
        <f t="shared" ref="F1057:N1057" si="322">F1060+F1061+F1058+F1059</f>
        <v>167100</v>
      </c>
      <c r="G1057" s="141">
        <f t="shared" si="322"/>
        <v>0</v>
      </c>
      <c r="H1057" s="141">
        <f t="shared" si="322"/>
        <v>167100</v>
      </c>
      <c r="I1057" s="141">
        <f t="shared" si="322"/>
        <v>155945</v>
      </c>
      <c r="J1057" s="165">
        <f t="shared" si="322"/>
        <v>0</v>
      </c>
      <c r="K1057" s="141">
        <f t="shared" si="322"/>
        <v>155945</v>
      </c>
      <c r="L1057" s="141">
        <f t="shared" si="322"/>
        <v>155913</v>
      </c>
      <c r="M1057" s="141">
        <f t="shared" si="322"/>
        <v>0</v>
      </c>
      <c r="N1057" s="141">
        <f t="shared" si="322"/>
        <v>155913</v>
      </c>
    </row>
    <row r="1058" spans="1:14" ht="53.25" hidden="1" customHeight="1" x14ac:dyDescent="0.25">
      <c r="A1058" s="23" t="s">
        <v>1322</v>
      </c>
      <c r="B1058" s="43" t="s">
        <v>1323</v>
      </c>
      <c r="C1058" s="10">
        <v>800</v>
      </c>
      <c r="D1058" s="13" t="s">
        <v>93</v>
      </c>
      <c r="E1058" s="13" t="s">
        <v>81</v>
      </c>
      <c r="F1058" s="141"/>
      <c r="G1058" s="141"/>
      <c r="H1058" s="141"/>
      <c r="I1058" s="141"/>
      <c r="J1058" s="165"/>
      <c r="K1058" s="141"/>
      <c r="L1058" s="141"/>
      <c r="M1058" s="141"/>
      <c r="N1058" s="141"/>
    </row>
    <row r="1059" spans="1:14" ht="39.75" customHeight="1" x14ac:dyDescent="0.25">
      <c r="A1059" s="23" t="s">
        <v>174</v>
      </c>
      <c r="B1059" s="43" t="s">
        <v>1324</v>
      </c>
      <c r="C1059" s="10">
        <v>200</v>
      </c>
      <c r="D1059" s="13" t="s">
        <v>93</v>
      </c>
      <c r="E1059" s="13" t="s">
        <v>81</v>
      </c>
      <c r="F1059" s="141">
        <v>34450</v>
      </c>
      <c r="G1059" s="141"/>
      <c r="H1059" s="123">
        <f>F1059+G1059</f>
        <v>34450</v>
      </c>
      <c r="I1059" s="141">
        <v>34450</v>
      </c>
      <c r="J1059" s="165"/>
      <c r="K1059" s="123">
        <f>I1059+J1059</f>
        <v>34450</v>
      </c>
      <c r="L1059" s="141">
        <v>34450</v>
      </c>
      <c r="M1059" s="141"/>
      <c r="N1059" s="123">
        <f>L1059+M1059</f>
        <v>34450</v>
      </c>
    </row>
    <row r="1060" spans="1:14" ht="47.25" hidden="1" x14ac:dyDescent="0.25">
      <c r="A1060" s="23" t="s">
        <v>1795</v>
      </c>
      <c r="B1060" s="43" t="s">
        <v>1793</v>
      </c>
      <c r="C1060" s="10">
        <v>200</v>
      </c>
      <c r="D1060" s="13" t="s">
        <v>93</v>
      </c>
      <c r="E1060" s="13" t="s">
        <v>81</v>
      </c>
      <c r="F1060" s="123"/>
      <c r="G1060" s="123"/>
      <c r="H1060" s="123">
        <f>F1060+G1060</f>
        <v>0</v>
      </c>
      <c r="I1060" s="123"/>
      <c r="J1060" s="164"/>
      <c r="K1060" s="123">
        <f>I1060+J1060</f>
        <v>0</v>
      </c>
      <c r="L1060" s="123"/>
      <c r="M1060" s="123"/>
      <c r="N1060" s="123">
        <f>L1060+M1060</f>
        <v>0</v>
      </c>
    </row>
    <row r="1061" spans="1:14" ht="39.75" customHeight="1" x14ac:dyDescent="0.25">
      <c r="A1061" s="23" t="s">
        <v>1794</v>
      </c>
      <c r="B1061" s="43" t="s">
        <v>1793</v>
      </c>
      <c r="C1061" s="10">
        <v>800</v>
      </c>
      <c r="D1061" s="13" t="s">
        <v>93</v>
      </c>
      <c r="E1061" s="13" t="s">
        <v>81</v>
      </c>
      <c r="F1061" s="123">
        <v>132650</v>
      </c>
      <c r="G1061" s="123"/>
      <c r="H1061" s="123">
        <f>F1061+G1061</f>
        <v>132650</v>
      </c>
      <c r="I1061" s="123">
        <v>121495</v>
      </c>
      <c r="J1061" s="164"/>
      <c r="K1061" s="123">
        <f>I1061+J1061</f>
        <v>121495</v>
      </c>
      <c r="L1061" s="123">
        <v>121463</v>
      </c>
      <c r="M1061" s="123"/>
      <c r="N1061" s="123">
        <f>L1061+M1061</f>
        <v>121463</v>
      </c>
    </row>
    <row r="1062" spans="1:14" ht="31.5" hidden="1" x14ac:dyDescent="0.25">
      <c r="A1062" s="23" t="s">
        <v>1325</v>
      </c>
      <c r="B1062" s="43" t="s">
        <v>1326</v>
      </c>
      <c r="C1062" s="10"/>
      <c r="D1062" s="12"/>
      <c r="E1062" s="12"/>
      <c r="F1062" s="141">
        <f t="shared" ref="F1062:N1062" si="323">F1063</f>
        <v>0</v>
      </c>
      <c r="G1062" s="141">
        <f t="shared" si="323"/>
        <v>0</v>
      </c>
      <c r="H1062" s="141">
        <f t="shared" si="323"/>
        <v>0</v>
      </c>
      <c r="I1062" s="141">
        <f t="shared" si="323"/>
        <v>0</v>
      </c>
      <c r="J1062" s="165">
        <f t="shared" si="323"/>
        <v>0</v>
      </c>
      <c r="K1062" s="141">
        <f t="shared" si="323"/>
        <v>0</v>
      </c>
      <c r="L1062" s="141">
        <f t="shared" si="323"/>
        <v>0</v>
      </c>
      <c r="M1062" s="141">
        <f t="shared" si="323"/>
        <v>0</v>
      </c>
      <c r="N1062" s="141">
        <f t="shared" si="323"/>
        <v>0</v>
      </c>
    </row>
    <row r="1063" spans="1:14" ht="31.5" hidden="1" x14ac:dyDescent="0.25">
      <c r="A1063" s="23" t="s">
        <v>1327</v>
      </c>
      <c r="B1063" s="43" t="s">
        <v>1328</v>
      </c>
      <c r="C1063" s="10">
        <v>500</v>
      </c>
      <c r="D1063" s="13" t="s">
        <v>93</v>
      </c>
      <c r="E1063" s="13" t="s">
        <v>81</v>
      </c>
      <c r="F1063" s="123"/>
      <c r="G1063" s="123"/>
      <c r="H1063" s="123"/>
      <c r="I1063" s="123"/>
      <c r="J1063" s="164"/>
      <c r="K1063" s="123"/>
      <c r="L1063" s="123"/>
      <c r="M1063" s="123"/>
      <c r="N1063" s="123"/>
    </row>
    <row r="1064" spans="1:14" ht="47.25" hidden="1" x14ac:dyDescent="0.25">
      <c r="A1064" s="23" t="s">
        <v>1329</v>
      </c>
      <c r="B1064" s="43" t="s">
        <v>1330</v>
      </c>
      <c r="C1064" s="10"/>
      <c r="D1064" s="12"/>
      <c r="E1064" s="12"/>
      <c r="F1064" s="141">
        <f t="shared" ref="F1064:N1064" si="324">F1065</f>
        <v>0</v>
      </c>
      <c r="G1064" s="141">
        <f t="shared" si="324"/>
        <v>0</v>
      </c>
      <c r="H1064" s="141">
        <f t="shared" si="324"/>
        <v>0</v>
      </c>
      <c r="I1064" s="141">
        <f t="shared" si="324"/>
        <v>0</v>
      </c>
      <c r="J1064" s="165">
        <f t="shared" si="324"/>
        <v>0</v>
      </c>
      <c r="K1064" s="141">
        <f t="shared" si="324"/>
        <v>0</v>
      </c>
      <c r="L1064" s="141">
        <f t="shared" si="324"/>
        <v>0</v>
      </c>
      <c r="M1064" s="141">
        <f t="shared" si="324"/>
        <v>0</v>
      </c>
      <c r="N1064" s="141">
        <f t="shared" si="324"/>
        <v>0</v>
      </c>
    </row>
    <row r="1065" spans="1:14" ht="69.75" hidden="1" customHeight="1" x14ac:dyDescent="0.25">
      <c r="A1065" s="23" t="s">
        <v>122</v>
      </c>
      <c r="B1065" s="43" t="s">
        <v>1331</v>
      </c>
      <c r="C1065" s="10">
        <v>400</v>
      </c>
      <c r="D1065" s="13" t="s">
        <v>93</v>
      </c>
      <c r="E1065" s="13" t="s">
        <v>81</v>
      </c>
      <c r="F1065" s="123"/>
      <c r="G1065" s="123"/>
      <c r="H1065" s="123"/>
      <c r="I1065" s="123"/>
      <c r="J1065" s="164"/>
      <c r="K1065" s="123"/>
      <c r="L1065" s="123"/>
      <c r="M1065" s="123"/>
      <c r="N1065" s="123"/>
    </row>
    <row r="1066" spans="1:14" ht="41.25" hidden="1" customHeight="1" x14ac:dyDescent="0.25">
      <c r="A1066" s="25" t="s">
        <v>1332</v>
      </c>
      <c r="B1066" s="38" t="s">
        <v>1333</v>
      </c>
      <c r="C1066" s="10"/>
      <c r="D1066" s="12"/>
      <c r="E1066" s="12"/>
      <c r="F1066" s="140">
        <f t="shared" ref="F1066:N1066" si="325">F1067+F1072</f>
        <v>0</v>
      </c>
      <c r="G1066" s="140">
        <f t="shared" si="325"/>
        <v>0</v>
      </c>
      <c r="H1066" s="140">
        <f t="shared" si="325"/>
        <v>0</v>
      </c>
      <c r="I1066" s="140">
        <f t="shared" si="325"/>
        <v>0</v>
      </c>
      <c r="J1066" s="163">
        <f t="shared" si="325"/>
        <v>0</v>
      </c>
      <c r="K1066" s="140">
        <f t="shared" si="325"/>
        <v>0</v>
      </c>
      <c r="L1066" s="140">
        <f t="shared" si="325"/>
        <v>0</v>
      </c>
      <c r="M1066" s="140">
        <f t="shared" si="325"/>
        <v>0</v>
      </c>
      <c r="N1066" s="140">
        <f t="shared" si="325"/>
        <v>0</v>
      </c>
    </row>
    <row r="1067" spans="1:14" ht="31.5" hidden="1" x14ac:dyDescent="0.25">
      <c r="A1067" s="23" t="s">
        <v>1334</v>
      </c>
      <c r="B1067" s="43" t="s">
        <v>1335</v>
      </c>
      <c r="C1067" s="10"/>
      <c r="D1067" s="12"/>
      <c r="E1067" s="12"/>
      <c r="F1067" s="141">
        <f t="shared" ref="F1067:N1067" si="326">F1068+F1070+F1071+F1069</f>
        <v>0</v>
      </c>
      <c r="G1067" s="141">
        <f t="shared" si="326"/>
        <v>0</v>
      </c>
      <c r="H1067" s="141">
        <f t="shared" si="326"/>
        <v>0</v>
      </c>
      <c r="I1067" s="141">
        <f t="shared" si="326"/>
        <v>0</v>
      </c>
      <c r="J1067" s="165">
        <f t="shared" si="326"/>
        <v>0</v>
      </c>
      <c r="K1067" s="141">
        <f t="shared" si="326"/>
        <v>0</v>
      </c>
      <c r="L1067" s="141">
        <f t="shared" si="326"/>
        <v>0</v>
      </c>
      <c r="M1067" s="141">
        <f t="shared" si="326"/>
        <v>0</v>
      </c>
      <c r="N1067" s="141">
        <f t="shared" si="326"/>
        <v>0</v>
      </c>
    </row>
    <row r="1068" spans="1:14" ht="47.25" hidden="1" x14ac:dyDescent="0.25">
      <c r="A1068" s="23" t="s">
        <v>1336</v>
      </c>
      <c r="B1068" s="43" t="s">
        <v>1337</v>
      </c>
      <c r="C1068" s="10">
        <v>800</v>
      </c>
      <c r="D1068" s="13" t="s">
        <v>93</v>
      </c>
      <c r="E1068" s="13" t="s">
        <v>81</v>
      </c>
      <c r="F1068" s="123"/>
      <c r="G1068" s="123"/>
      <c r="H1068" s="123"/>
      <c r="I1068" s="123"/>
      <c r="J1068" s="164"/>
      <c r="K1068" s="123"/>
      <c r="L1068" s="123"/>
      <c r="M1068" s="123"/>
      <c r="N1068" s="123"/>
    </row>
    <row r="1069" spans="1:14" ht="47.25" hidden="1" customHeight="1" x14ac:dyDescent="0.25">
      <c r="A1069" s="23" t="s">
        <v>1338</v>
      </c>
      <c r="B1069" s="43" t="s">
        <v>1339</v>
      </c>
      <c r="C1069" s="10">
        <v>800</v>
      </c>
      <c r="D1069" s="13" t="s">
        <v>93</v>
      </c>
      <c r="E1069" s="13" t="s">
        <v>81</v>
      </c>
      <c r="F1069" s="123"/>
      <c r="G1069" s="123"/>
      <c r="H1069" s="123"/>
      <c r="I1069" s="123"/>
      <c r="J1069" s="164"/>
      <c r="K1069" s="123"/>
      <c r="L1069" s="123"/>
      <c r="M1069" s="123"/>
      <c r="N1069" s="123"/>
    </row>
    <row r="1070" spans="1:14" ht="66.75" hidden="1" customHeight="1" x14ac:dyDescent="0.25">
      <c r="A1070" s="23" t="s">
        <v>1340</v>
      </c>
      <c r="B1070" s="43" t="s">
        <v>1341</v>
      </c>
      <c r="C1070" s="10">
        <v>800</v>
      </c>
      <c r="D1070" s="13" t="s">
        <v>93</v>
      </c>
      <c r="E1070" s="13" t="s">
        <v>81</v>
      </c>
      <c r="F1070" s="123"/>
      <c r="G1070" s="123"/>
      <c r="H1070" s="123"/>
      <c r="I1070" s="123"/>
      <c r="J1070" s="164"/>
      <c r="K1070" s="123"/>
      <c r="L1070" s="123"/>
      <c r="M1070" s="123"/>
      <c r="N1070" s="123"/>
    </row>
    <row r="1071" spans="1:14" ht="47.25" hidden="1" x14ac:dyDescent="0.25">
      <c r="A1071" s="23" t="s">
        <v>1342</v>
      </c>
      <c r="B1071" s="43" t="s">
        <v>1343</v>
      </c>
      <c r="C1071" s="10">
        <v>800</v>
      </c>
      <c r="D1071" s="13" t="s">
        <v>93</v>
      </c>
      <c r="E1071" s="13" t="s">
        <v>81</v>
      </c>
      <c r="F1071" s="123"/>
      <c r="G1071" s="123"/>
      <c r="H1071" s="123"/>
      <c r="I1071" s="123"/>
      <c r="J1071" s="164"/>
      <c r="K1071" s="123"/>
      <c r="L1071" s="123"/>
      <c r="M1071" s="123"/>
      <c r="N1071" s="123"/>
    </row>
    <row r="1072" spans="1:14" ht="22.5" hidden="1" customHeight="1" x14ac:dyDescent="0.25">
      <c r="A1072" s="23" t="s">
        <v>1344</v>
      </c>
      <c r="B1072" s="43" t="s">
        <v>1345</v>
      </c>
      <c r="C1072" s="10"/>
      <c r="D1072" s="12"/>
      <c r="E1072" s="12"/>
      <c r="F1072" s="141">
        <f t="shared" ref="F1072:N1072" si="327">F1074+F1073</f>
        <v>0</v>
      </c>
      <c r="G1072" s="141">
        <f t="shared" si="327"/>
        <v>0</v>
      </c>
      <c r="H1072" s="141">
        <f t="shared" si="327"/>
        <v>0</v>
      </c>
      <c r="I1072" s="141">
        <f t="shared" si="327"/>
        <v>0</v>
      </c>
      <c r="J1072" s="165">
        <f t="shared" si="327"/>
        <v>0</v>
      </c>
      <c r="K1072" s="141">
        <f t="shared" si="327"/>
        <v>0</v>
      </c>
      <c r="L1072" s="141">
        <f t="shared" si="327"/>
        <v>0</v>
      </c>
      <c r="M1072" s="141">
        <f t="shared" si="327"/>
        <v>0</v>
      </c>
      <c r="N1072" s="141">
        <f t="shared" si="327"/>
        <v>0</v>
      </c>
    </row>
    <row r="1073" spans="1:14" ht="51.75" hidden="1" customHeight="1" x14ac:dyDescent="0.25">
      <c r="A1073" s="23" t="s">
        <v>1346</v>
      </c>
      <c r="B1073" s="43" t="s">
        <v>1347</v>
      </c>
      <c r="C1073" s="10">
        <v>800</v>
      </c>
      <c r="D1073" s="13" t="s">
        <v>93</v>
      </c>
      <c r="E1073" s="13" t="s">
        <v>81</v>
      </c>
      <c r="F1073" s="123"/>
      <c r="G1073" s="123"/>
      <c r="H1073" s="123"/>
      <c r="I1073" s="123"/>
      <c r="J1073" s="164"/>
      <c r="K1073" s="123"/>
      <c r="L1073" s="123"/>
      <c r="M1073" s="123"/>
      <c r="N1073" s="123"/>
    </row>
    <row r="1074" spans="1:14" ht="47.25" hidden="1" x14ac:dyDescent="0.25">
      <c r="A1074" s="23" t="s">
        <v>1348</v>
      </c>
      <c r="B1074" s="43" t="s">
        <v>1349</v>
      </c>
      <c r="C1074" s="10">
        <v>800</v>
      </c>
      <c r="D1074" s="13" t="s">
        <v>93</v>
      </c>
      <c r="E1074" s="13" t="s">
        <v>81</v>
      </c>
      <c r="F1074" s="123"/>
      <c r="G1074" s="123"/>
      <c r="H1074" s="123"/>
      <c r="I1074" s="123"/>
      <c r="J1074" s="164"/>
      <c r="K1074" s="123"/>
      <c r="L1074" s="123"/>
      <c r="M1074" s="123"/>
      <c r="N1074" s="123"/>
    </row>
    <row r="1075" spans="1:14" ht="24.75" customHeight="1" x14ac:dyDescent="0.25">
      <c r="A1075" s="25" t="s">
        <v>1350</v>
      </c>
      <c r="B1075" s="39" t="s">
        <v>1351</v>
      </c>
      <c r="C1075" s="8"/>
      <c r="D1075" s="9"/>
      <c r="E1075" s="9"/>
      <c r="F1075" s="140">
        <f t="shared" ref="F1075:N1075" si="328">F1076+F1081+F1086</f>
        <v>40000</v>
      </c>
      <c r="G1075" s="140">
        <f t="shared" si="328"/>
        <v>0</v>
      </c>
      <c r="H1075" s="140">
        <f t="shared" si="328"/>
        <v>40000</v>
      </c>
      <c r="I1075" s="140">
        <f t="shared" si="328"/>
        <v>40000</v>
      </c>
      <c r="J1075" s="163">
        <f t="shared" si="328"/>
        <v>0</v>
      </c>
      <c r="K1075" s="140">
        <f t="shared" si="328"/>
        <v>40000</v>
      </c>
      <c r="L1075" s="140">
        <f t="shared" si="328"/>
        <v>40000</v>
      </c>
      <c r="M1075" s="140">
        <f t="shared" si="328"/>
        <v>0</v>
      </c>
      <c r="N1075" s="140">
        <f t="shared" si="328"/>
        <v>40000</v>
      </c>
    </row>
    <row r="1076" spans="1:14" ht="20.25" hidden="1" customHeight="1" x14ac:dyDescent="0.25">
      <c r="A1076" s="23" t="s">
        <v>1352</v>
      </c>
      <c r="B1076" s="57" t="s">
        <v>1353</v>
      </c>
      <c r="C1076" s="10"/>
      <c r="D1076" s="12"/>
      <c r="E1076" s="12"/>
      <c r="F1076" s="141">
        <f t="shared" ref="F1076:N1076" si="329">F1077+F1079+F1080+F1078</f>
        <v>0</v>
      </c>
      <c r="G1076" s="141">
        <f t="shared" si="329"/>
        <v>0</v>
      </c>
      <c r="H1076" s="141">
        <f t="shared" si="329"/>
        <v>0</v>
      </c>
      <c r="I1076" s="141">
        <f t="shared" si="329"/>
        <v>0</v>
      </c>
      <c r="J1076" s="165">
        <f t="shared" si="329"/>
        <v>0</v>
      </c>
      <c r="K1076" s="141">
        <f t="shared" si="329"/>
        <v>0</v>
      </c>
      <c r="L1076" s="141">
        <f t="shared" si="329"/>
        <v>0</v>
      </c>
      <c r="M1076" s="141">
        <f t="shared" si="329"/>
        <v>0</v>
      </c>
      <c r="N1076" s="141">
        <f t="shared" si="329"/>
        <v>0</v>
      </c>
    </row>
    <row r="1077" spans="1:14" ht="35.25" hidden="1" customHeight="1" x14ac:dyDescent="0.25">
      <c r="A1077" s="23" t="s">
        <v>1354</v>
      </c>
      <c r="B1077" s="57" t="s">
        <v>1355</v>
      </c>
      <c r="C1077" s="10">
        <v>800</v>
      </c>
      <c r="D1077" s="13" t="s">
        <v>93</v>
      </c>
      <c r="E1077" s="13" t="s">
        <v>81</v>
      </c>
      <c r="F1077" s="123"/>
      <c r="G1077" s="123"/>
      <c r="H1077" s="123"/>
      <c r="I1077" s="123"/>
      <c r="J1077" s="164"/>
      <c r="K1077" s="123"/>
      <c r="L1077" s="123"/>
      <c r="M1077" s="123"/>
      <c r="N1077" s="123"/>
    </row>
    <row r="1078" spans="1:14" ht="47.25" hidden="1" customHeight="1" x14ac:dyDescent="0.25">
      <c r="A1078" s="23" t="s">
        <v>1356</v>
      </c>
      <c r="B1078" s="43" t="s">
        <v>1357</v>
      </c>
      <c r="C1078" s="10">
        <v>800</v>
      </c>
      <c r="D1078" s="13" t="s">
        <v>93</v>
      </c>
      <c r="E1078" s="13" t="s">
        <v>81</v>
      </c>
      <c r="F1078" s="123"/>
      <c r="G1078" s="123"/>
      <c r="H1078" s="123"/>
      <c r="I1078" s="123"/>
      <c r="J1078" s="164"/>
      <c r="K1078" s="123"/>
      <c r="L1078" s="123"/>
      <c r="M1078" s="123"/>
      <c r="N1078" s="123"/>
    </row>
    <row r="1079" spans="1:14" ht="51" hidden="1" customHeight="1" x14ac:dyDescent="0.25">
      <c r="A1079" s="23" t="s">
        <v>1354</v>
      </c>
      <c r="B1079" s="43" t="s">
        <v>1358</v>
      </c>
      <c r="C1079" s="10">
        <v>800</v>
      </c>
      <c r="D1079" s="13" t="s">
        <v>93</v>
      </c>
      <c r="E1079" s="13" t="s">
        <v>81</v>
      </c>
      <c r="F1079" s="123"/>
      <c r="G1079" s="123"/>
      <c r="H1079" s="123"/>
      <c r="I1079" s="123"/>
      <c r="J1079" s="164"/>
      <c r="K1079" s="123"/>
      <c r="L1079" s="123"/>
      <c r="M1079" s="123"/>
      <c r="N1079" s="123"/>
    </row>
    <row r="1080" spans="1:14" ht="62.25" hidden="1" customHeight="1" x14ac:dyDescent="0.25">
      <c r="A1080" s="23" t="s">
        <v>1356</v>
      </c>
      <c r="B1080" s="43" t="s">
        <v>1359</v>
      </c>
      <c r="C1080" s="10">
        <v>800</v>
      </c>
      <c r="D1080" s="13" t="s">
        <v>93</v>
      </c>
      <c r="E1080" s="13" t="s">
        <v>81</v>
      </c>
      <c r="F1080" s="123"/>
      <c r="G1080" s="123"/>
      <c r="H1080" s="123"/>
      <c r="I1080" s="123"/>
      <c r="J1080" s="164"/>
      <c r="K1080" s="123"/>
      <c r="L1080" s="123"/>
      <c r="M1080" s="123"/>
      <c r="N1080" s="123"/>
    </row>
    <row r="1081" spans="1:14" ht="31.5" hidden="1" x14ac:dyDescent="0.25">
      <c r="A1081" s="23" t="s">
        <v>1360</v>
      </c>
      <c r="B1081" s="43" t="s">
        <v>1361</v>
      </c>
      <c r="C1081" s="10"/>
      <c r="D1081" s="12"/>
      <c r="E1081" s="12"/>
      <c r="F1081" s="141">
        <f t="shared" ref="F1081:N1081" si="330">F1084+F1085+F1082+F1083</f>
        <v>0</v>
      </c>
      <c r="G1081" s="141">
        <f t="shared" si="330"/>
        <v>0</v>
      </c>
      <c r="H1081" s="141">
        <f t="shared" si="330"/>
        <v>0</v>
      </c>
      <c r="I1081" s="141">
        <f t="shared" si="330"/>
        <v>0</v>
      </c>
      <c r="J1081" s="165">
        <f t="shared" si="330"/>
        <v>0</v>
      </c>
      <c r="K1081" s="141">
        <f t="shared" si="330"/>
        <v>0</v>
      </c>
      <c r="L1081" s="141">
        <f t="shared" si="330"/>
        <v>0</v>
      </c>
      <c r="M1081" s="141">
        <f t="shared" si="330"/>
        <v>0</v>
      </c>
      <c r="N1081" s="141">
        <f t="shared" si="330"/>
        <v>0</v>
      </c>
    </row>
    <row r="1082" spans="1:14" ht="31.5" hidden="1" x14ac:dyDescent="0.25">
      <c r="A1082" s="23" t="s">
        <v>1362</v>
      </c>
      <c r="B1082" s="43" t="s">
        <v>1363</v>
      </c>
      <c r="C1082" s="10">
        <v>800</v>
      </c>
      <c r="D1082" s="13" t="s">
        <v>93</v>
      </c>
      <c r="E1082" s="13" t="s">
        <v>81</v>
      </c>
      <c r="F1082" s="123"/>
      <c r="G1082" s="123"/>
      <c r="H1082" s="123"/>
      <c r="I1082" s="123"/>
      <c r="J1082" s="164"/>
      <c r="K1082" s="123"/>
      <c r="L1082" s="123"/>
      <c r="M1082" s="123"/>
      <c r="N1082" s="123"/>
    </row>
    <row r="1083" spans="1:14" ht="47.25" hidden="1" x14ac:dyDescent="0.25">
      <c r="A1083" s="23" t="s">
        <v>1364</v>
      </c>
      <c r="B1083" s="43" t="s">
        <v>1365</v>
      </c>
      <c r="C1083" s="10">
        <v>800</v>
      </c>
      <c r="D1083" s="13" t="s">
        <v>93</v>
      </c>
      <c r="E1083" s="13" t="s">
        <v>81</v>
      </c>
      <c r="F1083" s="123"/>
      <c r="G1083" s="123"/>
      <c r="H1083" s="123"/>
      <c r="I1083" s="123"/>
      <c r="J1083" s="164"/>
      <c r="K1083" s="123"/>
      <c r="L1083" s="123"/>
      <c r="M1083" s="123"/>
      <c r="N1083" s="123"/>
    </row>
    <row r="1084" spans="1:14" ht="31.5" hidden="1" x14ac:dyDescent="0.25">
      <c r="A1084" s="23" t="s">
        <v>1366</v>
      </c>
      <c r="B1084" s="43" t="s">
        <v>1367</v>
      </c>
      <c r="C1084" s="10">
        <v>800</v>
      </c>
      <c r="D1084" s="13" t="s">
        <v>93</v>
      </c>
      <c r="E1084" s="13" t="s">
        <v>81</v>
      </c>
      <c r="F1084" s="123"/>
      <c r="G1084" s="123"/>
      <c r="H1084" s="123"/>
      <c r="I1084" s="123"/>
      <c r="J1084" s="164"/>
      <c r="K1084" s="123"/>
      <c r="L1084" s="123"/>
      <c r="M1084" s="123"/>
      <c r="N1084" s="123"/>
    </row>
    <row r="1085" spans="1:14" ht="47.25" hidden="1" x14ac:dyDescent="0.25">
      <c r="A1085" s="23" t="s">
        <v>1368</v>
      </c>
      <c r="B1085" s="43" t="s">
        <v>1369</v>
      </c>
      <c r="C1085" s="10">
        <v>800</v>
      </c>
      <c r="D1085" s="13" t="s">
        <v>93</v>
      </c>
      <c r="E1085" s="13" t="s">
        <v>81</v>
      </c>
      <c r="F1085" s="123"/>
      <c r="G1085" s="123"/>
      <c r="H1085" s="123"/>
      <c r="I1085" s="123"/>
      <c r="J1085" s="164"/>
      <c r="K1085" s="123"/>
      <c r="L1085" s="123"/>
      <c r="M1085" s="123"/>
      <c r="N1085" s="123"/>
    </row>
    <row r="1086" spans="1:14" ht="18.75" customHeight="1" x14ac:dyDescent="0.25">
      <c r="A1086" s="23" t="s">
        <v>1370</v>
      </c>
      <c r="B1086" s="43" t="s">
        <v>1371</v>
      </c>
      <c r="C1086" s="10"/>
      <c r="D1086" s="12"/>
      <c r="E1086" s="12"/>
      <c r="F1086" s="141">
        <f t="shared" ref="F1086:N1086" si="331">F1087+F1088</f>
        <v>40000</v>
      </c>
      <c r="G1086" s="141">
        <f t="shared" si="331"/>
        <v>0</v>
      </c>
      <c r="H1086" s="141">
        <f t="shared" si="331"/>
        <v>40000</v>
      </c>
      <c r="I1086" s="141">
        <f t="shared" si="331"/>
        <v>40000</v>
      </c>
      <c r="J1086" s="165">
        <f t="shared" si="331"/>
        <v>0</v>
      </c>
      <c r="K1086" s="141">
        <f t="shared" si="331"/>
        <v>40000</v>
      </c>
      <c r="L1086" s="141">
        <f t="shared" si="331"/>
        <v>40000</v>
      </c>
      <c r="M1086" s="141">
        <f t="shared" si="331"/>
        <v>0</v>
      </c>
      <c r="N1086" s="141">
        <f t="shared" si="331"/>
        <v>40000</v>
      </c>
    </row>
    <row r="1087" spans="1:14" ht="36" customHeight="1" x14ac:dyDescent="0.25">
      <c r="A1087" s="23" t="s">
        <v>1372</v>
      </c>
      <c r="B1087" s="43" t="s">
        <v>1373</v>
      </c>
      <c r="C1087" s="10">
        <v>800</v>
      </c>
      <c r="D1087" s="13" t="s">
        <v>93</v>
      </c>
      <c r="E1087" s="13" t="s">
        <v>81</v>
      </c>
      <c r="F1087" s="123">
        <v>40000</v>
      </c>
      <c r="G1087" s="123"/>
      <c r="H1087" s="123">
        <f>F1087+G1087</f>
        <v>40000</v>
      </c>
      <c r="I1087" s="123">
        <v>40000</v>
      </c>
      <c r="J1087" s="164"/>
      <c r="K1087" s="123">
        <f>I1087+J1087</f>
        <v>40000</v>
      </c>
      <c r="L1087" s="123">
        <v>40000</v>
      </c>
      <c r="M1087" s="123"/>
      <c r="N1087" s="123">
        <f>L1087+M1087</f>
        <v>40000</v>
      </c>
    </row>
    <row r="1088" spans="1:14" ht="38.25" hidden="1" customHeight="1" x14ac:dyDescent="0.25">
      <c r="A1088" s="23" t="s">
        <v>1374</v>
      </c>
      <c r="B1088" s="43" t="s">
        <v>1375</v>
      </c>
      <c r="C1088" s="10">
        <v>800</v>
      </c>
      <c r="D1088" s="13" t="s">
        <v>93</v>
      </c>
      <c r="E1088" s="13" t="s">
        <v>81</v>
      </c>
      <c r="F1088" s="123"/>
      <c r="G1088" s="123"/>
      <c r="H1088" s="123"/>
      <c r="I1088" s="123"/>
      <c r="J1088" s="164"/>
      <c r="K1088" s="123"/>
      <c r="L1088" s="123"/>
      <c r="M1088" s="123"/>
      <c r="N1088" s="123"/>
    </row>
    <row r="1089" spans="1:14" ht="24.75" customHeight="1" x14ac:dyDescent="0.25">
      <c r="A1089" s="25" t="s">
        <v>1376</v>
      </c>
      <c r="B1089" s="39" t="s">
        <v>1377</v>
      </c>
      <c r="C1089" s="8"/>
      <c r="D1089" s="9"/>
      <c r="E1089" s="9"/>
      <c r="F1089" s="140">
        <f t="shared" ref="F1089:N1089" si="332">F1090+F1093+F1096+F1099+F1104+F1108</f>
        <v>650</v>
      </c>
      <c r="G1089" s="140">
        <f t="shared" si="332"/>
        <v>0</v>
      </c>
      <c r="H1089" s="140">
        <f t="shared" si="332"/>
        <v>650</v>
      </c>
      <c r="I1089" s="140">
        <f t="shared" si="332"/>
        <v>650</v>
      </c>
      <c r="J1089" s="163">
        <f t="shared" si="332"/>
        <v>0</v>
      </c>
      <c r="K1089" s="140">
        <f t="shared" si="332"/>
        <v>650</v>
      </c>
      <c r="L1089" s="140">
        <f t="shared" si="332"/>
        <v>650</v>
      </c>
      <c r="M1089" s="140">
        <f t="shared" si="332"/>
        <v>0</v>
      </c>
      <c r="N1089" s="140">
        <f t="shared" si="332"/>
        <v>650</v>
      </c>
    </row>
    <row r="1090" spans="1:14" ht="15.75" hidden="1" x14ac:dyDescent="0.25">
      <c r="A1090" s="23" t="s">
        <v>1378</v>
      </c>
      <c r="B1090" s="43" t="s">
        <v>1379</v>
      </c>
      <c r="C1090" s="10"/>
      <c r="D1090" s="12"/>
      <c r="E1090" s="12"/>
      <c r="F1090" s="141">
        <f t="shared" ref="F1090:N1090" si="333">F1091+F1092</f>
        <v>0</v>
      </c>
      <c r="G1090" s="141">
        <f t="shared" si="333"/>
        <v>0</v>
      </c>
      <c r="H1090" s="141">
        <f t="shared" si="333"/>
        <v>0</v>
      </c>
      <c r="I1090" s="141">
        <f t="shared" si="333"/>
        <v>0</v>
      </c>
      <c r="J1090" s="165">
        <f t="shared" si="333"/>
        <v>0</v>
      </c>
      <c r="K1090" s="141">
        <f t="shared" si="333"/>
        <v>0</v>
      </c>
      <c r="L1090" s="141">
        <f t="shared" si="333"/>
        <v>0</v>
      </c>
      <c r="M1090" s="141">
        <f t="shared" si="333"/>
        <v>0</v>
      </c>
      <c r="N1090" s="141">
        <f t="shared" si="333"/>
        <v>0</v>
      </c>
    </row>
    <row r="1091" spans="1:14" ht="34.5" hidden="1" customHeight="1" x14ac:dyDescent="0.25">
      <c r="A1091" s="23" t="s">
        <v>1380</v>
      </c>
      <c r="B1091" s="43" t="s">
        <v>1381</v>
      </c>
      <c r="C1091" s="10">
        <v>800</v>
      </c>
      <c r="D1091" s="13" t="s">
        <v>93</v>
      </c>
      <c r="E1091" s="13" t="s">
        <v>81</v>
      </c>
      <c r="F1091" s="123"/>
      <c r="G1091" s="123"/>
      <c r="H1091" s="123"/>
      <c r="I1091" s="123"/>
      <c r="J1091" s="164"/>
      <c r="K1091" s="123"/>
      <c r="L1091" s="123"/>
      <c r="M1091" s="123"/>
      <c r="N1091" s="123"/>
    </row>
    <row r="1092" spans="1:14" ht="38.25" hidden="1" customHeight="1" x14ac:dyDescent="0.25">
      <c r="A1092" s="23" t="s">
        <v>1380</v>
      </c>
      <c r="B1092" s="43" t="s">
        <v>1382</v>
      </c>
      <c r="C1092" s="10">
        <v>800</v>
      </c>
      <c r="D1092" s="13" t="s">
        <v>93</v>
      </c>
      <c r="E1092" s="13" t="s">
        <v>81</v>
      </c>
      <c r="F1092" s="123"/>
      <c r="G1092" s="123"/>
      <c r="H1092" s="123"/>
      <c r="I1092" s="123"/>
      <c r="J1092" s="164"/>
      <c r="K1092" s="123"/>
      <c r="L1092" s="123"/>
      <c r="M1092" s="123"/>
      <c r="N1092" s="123"/>
    </row>
    <row r="1093" spans="1:14" ht="18.75" hidden="1" customHeight="1" x14ac:dyDescent="0.25">
      <c r="A1093" s="23" t="s">
        <v>1383</v>
      </c>
      <c r="B1093" s="43" t="s">
        <v>1384</v>
      </c>
      <c r="C1093" s="10"/>
      <c r="D1093" s="12"/>
      <c r="E1093" s="12"/>
      <c r="F1093" s="141">
        <f t="shared" ref="F1093:N1093" si="334">F1094+F1095</f>
        <v>0</v>
      </c>
      <c r="G1093" s="141">
        <f t="shared" si="334"/>
        <v>0</v>
      </c>
      <c r="H1093" s="141">
        <f t="shared" si="334"/>
        <v>0</v>
      </c>
      <c r="I1093" s="141">
        <f t="shared" si="334"/>
        <v>0</v>
      </c>
      <c r="J1093" s="165">
        <f t="shared" si="334"/>
        <v>0</v>
      </c>
      <c r="K1093" s="141">
        <f t="shared" si="334"/>
        <v>0</v>
      </c>
      <c r="L1093" s="141">
        <f t="shared" si="334"/>
        <v>0</v>
      </c>
      <c r="M1093" s="141">
        <f t="shared" si="334"/>
        <v>0</v>
      </c>
      <c r="N1093" s="141">
        <f t="shared" si="334"/>
        <v>0</v>
      </c>
    </row>
    <row r="1094" spans="1:14" ht="20.25" hidden="1" customHeight="1" x14ac:dyDescent="0.25">
      <c r="A1094" s="23" t="s">
        <v>1385</v>
      </c>
      <c r="B1094" s="43" t="s">
        <v>1386</v>
      </c>
      <c r="C1094" s="10">
        <v>800</v>
      </c>
      <c r="D1094" s="13" t="s">
        <v>93</v>
      </c>
      <c r="E1094" s="13" t="s">
        <v>81</v>
      </c>
      <c r="F1094" s="123"/>
      <c r="G1094" s="123"/>
      <c r="H1094" s="123"/>
      <c r="I1094" s="123"/>
      <c r="J1094" s="164"/>
      <c r="K1094" s="123"/>
      <c r="L1094" s="123"/>
      <c r="M1094" s="123"/>
      <c r="N1094" s="123"/>
    </row>
    <row r="1095" spans="1:14" ht="34.5" hidden="1" customHeight="1" x14ac:dyDescent="0.25">
      <c r="A1095" s="23" t="s">
        <v>1385</v>
      </c>
      <c r="B1095" s="43" t="s">
        <v>1387</v>
      </c>
      <c r="C1095" s="10">
        <v>800</v>
      </c>
      <c r="D1095" s="13" t="s">
        <v>93</v>
      </c>
      <c r="E1095" s="13" t="s">
        <v>81</v>
      </c>
      <c r="F1095" s="123"/>
      <c r="G1095" s="123"/>
      <c r="H1095" s="123"/>
      <c r="I1095" s="123"/>
      <c r="J1095" s="164"/>
      <c r="K1095" s="123"/>
      <c r="L1095" s="123"/>
      <c r="M1095" s="123"/>
      <c r="N1095" s="123"/>
    </row>
    <row r="1096" spans="1:14" ht="31.5" hidden="1" x14ac:dyDescent="0.25">
      <c r="A1096" s="23" t="s">
        <v>1388</v>
      </c>
      <c r="B1096" s="43" t="s">
        <v>1389</v>
      </c>
      <c r="C1096" s="10"/>
      <c r="D1096" s="12"/>
      <c r="E1096" s="12"/>
      <c r="F1096" s="141">
        <f t="shared" ref="F1096:N1096" si="335">F1098+F1097</f>
        <v>0</v>
      </c>
      <c r="G1096" s="141">
        <f t="shared" si="335"/>
        <v>0</v>
      </c>
      <c r="H1096" s="141">
        <f t="shared" si="335"/>
        <v>0</v>
      </c>
      <c r="I1096" s="141">
        <f t="shared" si="335"/>
        <v>0</v>
      </c>
      <c r="J1096" s="165">
        <f t="shared" si="335"/>
        <v>0</v>
      </c>
      <c r="K1096" s="141">
        <f t="shared" si="335"/>
        <v>0</v>
      </c>
      <c r="L1096" s="141">
        <f t="shared" si="335"/>
        <v>0</v>
      </c>
      <c r="M1096" s="141">
        <f t="shared" si="335"/>
        <v>0</v>
      </c>
      <c r="N1096" s="141">
        <f t="shared" si="335"/>
        <v>0</v>
      </c>
    </row>
    <row r="1097" spans="1:14" ht="66.75" hidden="1" customHeight="1" x14ac:dyDescent="0.25">
      <c r="A1097" s="23" t="s">
        <v>1390</v>
      </c>
      <c r="B1097" s="43" t="s">
        <v>1391</v>
      </c>
      <c r="C1097" s="10">
        <v>800</v>
      </c>
      <c r="D1097" s="13" t="s">
        <v>93</v>
      </c>
      <c r="E1097" s="13" t="s">
        <v>81</v>
      </c>
      <c r="F1097" s="141"/>
      <c r="G1097" s="141"/>
      <c r="H1097" s="141"/>
      <c r="I1097" s="141"/>
      <c r="J1097" s="165"/>
      <c r="K1097" s="141"/>
      <c r="L1097" s="141"/>
      <c r="M1097" s="141"/>
      <c r="N1097" s="141"/>
    </row>
    <row r="1098" spans="1:14" ht="69" hidden="1" customHeight="1" x14ac:dyDescent="0.25">
      <c r="A1098" s="23" t="s">
        <v>1390</v>
      </c>
      <c r="B1098" s="43" t="s">
        <v>1392</v>
      </c>
      <c r="C1098" s="10">
        <v>800</v>
      </c>
      <c r="D1098" s="13" t="s">
        <v>93</v>
      </c>
      <c r="E1098" s="13" t="s">
        <v>81</v>
      </c>
      <c r="F1098" s="123"/>
      <c r="G1098" s="123"/>
      <c r="H1098" s="123"/>
      <c r="I1098" s="123"/>
      <c r="J1098" s="164"/>
      <c r="K1098" s="123"/>
      <c r="L1098" s="123"/>
      <c r="M1098" s="123"/>
      <c r="N1098" s="123"/>
    </row>
    <row r="1099" spans="1:14" ht="47.25" hidden="1" x14ac:dyDescent="0.25">
      <c r="A1099" s="23" t="s">
        <v>1393</v>
      </c>
      <c r="B1099" s="43" t="s">
        <v>1394</v>
      </c>
      <c r="C1099" s="10"/>
      <c r="D1099" s="12"/>
      <c r="E1099" s="12"/>
      <c r="F1099" s="141">
        <f t="shared" ref="F1099:N1099" si="336">F1101+F1103+F1100+F1102</f>
        <v>0</v>
      </c>
      <c r="G1099" s="141">
        <f t="shared" si="336"/>
        <v>0</v>
      </c>
      <c r="H1099" s="141">
        <f t="shared" si="336"/>
        <v>0</v>
      </c>
      <c r="I1099" s="141">
        <f t="shared" si="336"/>
        <v>0</v>
      </c>
      <c r="J1099" s="165">
        <f t="shared" si="336"/>
        <v>0</v>
      </c>
      <c r="K1099" s="141">
        <f t="shared" si="336"/>
        <v>0</v>
      </c>
      <c r="L1099" s="141">
        <f t="shared" si="336"/>
        <v>0</v>
      </c>
      <c r="M1099" s="141">
        <f t="shared" si="336"/>
        <v>0</v>
      </c>
      <c r="N1099" s="141">
        <f t="shared" si="336"/>
        <v>0</v>
      </c>
    </row>
    <row r="1100" spans="1:14" ht="63" hidden="1" x14ac:dyDescent="0.25">
      <c r="A1100" s="23" t="s">
        <v>1395</v>
      </c>
      <c r="B1100" s="43" t="s">
        <v>1396</v>
      </c>
      <c r="C1100" s="10">
        <v>800</v>
      </c>
      <c r="D1100" s="13" t="s">
        <v>93</v>
      </c>
      <c r="E1100" s="13" t="s">
        <v>81</v>
      </c>
      <c r="F1100" s="141"/>
      <c r="G1100" s="141"/>
      <c r="H1100" s="141"/>
      <c r="I1100" s="141"/>
      <c r="J1100" s="165"/>
      <c r="K1100" s="141"/>
      <c r="L1100" s="141"/>
      <c r="M1100" s="141"/>
      <c r="N1100" s="141"/>
    </row>
    <row r="1101" spans="1:14" ht="63" hidden="1" x14ac:dyDescent="0.25">
      <c r="A1101" s="23" t="s">
        <v>1397</v>
      </c>
      <c r="B1101" s="43" t="s">
        <v>1398</v>
      </c>
      <c r="C1101" s="10">
        <v>800</v>
      </c>
      <c r="D1101" s="13" t="s">
        <v>93</v>
      </c>
      <c r="E1101" s="13" t="s">
        <v>81</v>
      </c>
      <c r="F1101" s="141"/>
      <c r="G1101" s="141"/>
      <c r="H1101" s="141"/>
      <c r="I1101" s="141"/>
      <c r="J1101" s="165"/>
      <c r="K1101" s="141"/>
      <c r="L1101" s="141"/>
      <c r="M1101" s="141"/>
      <c r="N1101" s="141"/>
    </row>
    <row r="1102" spans="1:14" ht="63" hidden="1" x14ac:dyDescent="0.25">
      <c r="A1102" s="23" t="s">
        <v>1399</v>
      </c>
      <c r="B1102" s="87" t="s">
        <v>1400</v>
      </c>
      <c r="C1102" s="10">
        <v>800</v>
      </c>
      <c r="D1102" s="13" t="s">
        <v>93</v>
      </c>
      <c r="E1102" s="13" t="s">
        <v>81</v>
      </c>
      <c r="F1102" s="123"/>
      <c r="G1102" s="123"/>
      <c r="H1102" s="123"/>
      <c r="I1102" s="123"/>
      <c r="J1102" s="164"/>
      <c r="K1102" s="123"/>
      <c r="L1102" s="123"/>
      <c r="M1102" s="123"/>
      <c r="N1102" s="123"/>
    </row>
    <row r="1103" spans="1:14" ht="61.5" hidden="1" customHeight="1" x14ac:dyDescent="0.25">
      <c r="A1103" s="23" t="s">
        <v>1397</v>
      </c>
      <c r="B1103" s="43" t="s">
        <v>1401</v>
      </c>
      <c r="C1103" s="10">
        <v>800</v>
      </c>
      <c r="D1103" s="13" t="s">
        <v>93</v>
      </c>
      <c r="E1103" s="13" t="s">
        <v>81</v>
      </c>
      <c r="F1103" s="123"/>
      <c r="G1103" s="123"/>
      <c r="H1103" s="123"/>
      <c r="I1103" s="123"/>
      <c r="J1103" s="164"/>
      <c r="K1103" s="123"/>
      <c r="L1103" s="123"/>
      <c r="M1103" s="123"/>
      <c r="N1103" s="123"/>
    </row>
    <row r="1104" spans="1:14" ht="18" customHeight="1" x14ac:dyDescent="0.25">
      <c r="A1104" s="23" t="s">
        <v>1402</v>
      </c>
      <c r="B1104" s="43" t="s">
        <v>1403</v>
      </c>
      <c r="C1104" s="10"/>
      <c r="D1104" s="12"/>
      <c r="E1104" s="12"/>
      <c r="F1104" s="141">
        <f t="shared" ref="F1104:N1104" si="337">F1105+F1106+F1107</f>
        <v>650</v>
      </c>
      <c r="G1104" s="141">
        <f t="shared" si="337"/>
        <v>0</v>
      </c>
      <c r="H1104" s="141">
        <f t="shared" si="337"/>
        <v>650</v>
      </c>
      <c r="I1104" s="141">
        <f t="shared" si="337"/>
        <v>650</v>
      </c>
      <c r="J1104" s="165">
        <f t="shared" si="337"/>
        <v>0</v>
      </c>
      <c r="K1104" s="141">
        <f t="shared" si="337"/>
        <v>650</v>
      </c>
      <c r="L1104" s="141">
        <f t="shared" si="337"/>
        <v>650</v>
      </c>
      <c r="M1104" s="141">
        <f t="shared" si="337"/>
        <v>0</v>
      </c>
      <c r="N1104" s="141">
        <f t="shared" si="337"/>
        <v>650</v>
      </c>
    </row>
    <row r="1105" spans="1:14" ht="24" customHeight="1" x14ac:dyDescent="0.25">
      <c r="A1105" s="23" t="s">
        <v>1404</v>
      </c>
      <c r="B1105" s="43" t="s">
        <v>1405</v>
      </c>
      <c r="C1105" s="10">
        <v>800</v>
      </c>
      <c r="D1105" s="13" t="s">
        <v>93</v>
      </c>
      <c r="E1105" s="13" t="s">
        <v>81</v>
      </c>
      <c r="F1105" s="123">
        <v>650</v>
      </c>
      <c r="G1105" s="123"/>
      <c r="H1105" s="123">
        <f>F1105+G1105</f>
        <v>650</v>
      </c>
      <c r="I1105" s="123">
        <v>650</v>
      </c>
      <c r="J1105" s="164"/>
      <c r="K1105" s="123">
        <f>I1105+J1105</f>
        <v>650</v>
      </c>
      <c r="L1105" s="123">
        <v>650</v>
      </c>
      <c r="M1105" s="123"/>
      <c r="N1105" s="123">
        <f>L1105+M1105</f>
        <v>650</v>
      </c>
    </row>
    <row r="1106" spans="1:14" ht="31.5" hidden="1" x14ac:dyDescent="0.25">
      <c r="A1106" s="23" t="s">
        <v>1406</v>
      </c>
      <c r="B1106" s="43" t="s">
        <v>1407</v>
      </c>
      <c r="C1106" s="10">
        <v>800</v>
      </c>
      <c r="D1106" s="13" t="s">
        <v>93</v>
      </c>
      <c r="E1106" s="13" t="s">
        <v>81</v>
      </c>
      <c r="F1106" s="123"/>
      <c r="G1106" s="123"/>
      <c r="H1106" s="123"/>
      <c r="I1106" s="123"/>
      <c r="J1106" s="164"/>
      <c r="K1106" s="123"/>
      <c r="L1106" s="123"/>
      <c r="M1106" s="123"/>
      <c r="N1106" s="123"/>
    </row>
    <row r="1107" spans="1:14" ht="31.5" hidden="1" x14ac:dyDescent="0.25">
      <c r="A1107" s="23" t="s">
        <v>1408</v>
      </c>
      <c r="B1107" s="43" t="s">
        <v>1409</v>
      </c>
      <c r="C1107" s="10">
        <v>800</v>
      </c>
      <c r="D1107" s="13" t="s">
        <v>93</v>
      </c>
      <c r="E1107" s="13" t="s">
        <v>81</v>
      </c>
      <c r="F1107" s="123"/>
      <c r="G1107" s="123"/>
      <c r="H1107" s="123"/>
      <c r="I1107" s="123"/>
      <c r="J1107" s="164"/>
      <c r="K1107" s="123"/>
      <c r="L1107" s="123"/>
      <c r="M1107" s="123"/>
      <c r="N1107" s="123"/>
    </row>
    <row r="1108" spans="1:14" ht="15.75" hidden="1" x14ac:dyDescent="0.25">
      <c r="A1108" s="23" t="s">
        <v>1410</v>
      </c>
      <c r="B1108" s="43" t="s">
        <v>1411</v>
      </c>
      <c r="C1108" s="10"/>
      <c r="D1108" s="12"/>
      <c r="E1108" s="12"/>
      <c r="F1108" s="141">
        <f t="shared" ref="F1108:N1108" si="338">F1109+F1110</f>
        <v>0</v>
      </c>
      <c r="G1108" s="141">
        <f t="shared" si="338"/>
        <v>0</v>
      </c>
      <c r="H1108" s="141">
        <f t="shared" si="338"/>
        <v>0</v>
      </c>
      <c r="I1108" s="141">
        <f t="shared" si="338"/>
        <v>0</v>
      </c>
      <c r="J1108" s="165">
        <f t="shared" si="338"/>
        <v>0</v>
      </c>
      <c r="K1108" s="141">
        <f t="shared" si="338"/>
        <v>0</v>
      </c>
      <c r="L1108" s="141">
        <f t="shared" si="338"/>
        <v>0</v>
      </c>
      <c r="M1108" s="141">
        <f t="shared" si="338"/>
        <v>0</v>
      </c>
      <c r="N1108" s="141">
        <f t="shared" si="338"/>
        <v>0</v>
      </c>
    </row>
    <row r="1109" spans="1:14" ht="13.5" hidden="1" customHeight="1" x14ac:dyDescent="0.25">
      <c r="A1109" s="23" t="s">
        <v>1412</v>
      </c>
      <c r="B1109" s="43" t="s">
        <v>1413</v>
      </c>
      <c r="C1109" s="10">
        <v>800</v>
      </c>
      <c r="D1109" s="13" t="s">
        <v>93</v>
      </c>
      <c r="E1109" s="13" t="s">
        <v>81</v>
      </c>
      <c r="F1109" s="141"/>
      <c r="G1109" s="141"/>
      <c r="H1109" s="141"/>
      <c r="I1109" s="141"/>
      <c r="J1109" s="165"/>
      <c r="K1109" s="141"/>
      <c r="L1109" s="141"/>
      <c r="M1109" s="141"/>
      <c r="N1109" s="141"/>
    </row>
    <row r="1110" spans="1:14" ht="31.5" hidden="1" x14ac:dyDescent="0.25">
      <c r="A1110" s="23" t="s">
        <v>1414</v>
      </c>
      <c r="B1110" s="43" t="s">
        <v>1415</v>
      </c>
      <c r="C1110" s="10">
        <v>800</v>
      </c>
      <c r="D1110" s="13" t="s">
        <v>93</v>
      </c>
      <c r="E1110" s="13" t="s">
        <v>81</v>
      </c>
      <c r="F1110" s="123"/>
      <c r="G1110" s="123"/>
      <c r="H1110" s="123"/>
      <c r="I1110" s="123"/>
      <c r="J1110" s="164"/>
      <c r="K1110" s="123"/>
      <c r="L1110" s="123"/>
      <c r="M1110" s="123"/>
      <c r="N1110" s="123"/>
    </row>
    <row r="1111" spans="1:14" ht="26.25" customHeight="1" x14ac:dyDescent="0.25">
      <c r="A1111" s="103" t="s">
        <v>1416</v>
      </c>
      <c r="B1111" s="39" t="s">
        <v>1417</v>
      </c>
      <c r="C1111" s="8"/>
      <c r="D1111" s="9"/>
      <c r="E1111" s="9"/>
      <c r="F1111" s="140">
        <f t="shared" ref="F1111:N1111" si="339">F1112+F1117</f>
        <v>2130350</v>
      </c>
      <c r="G1111" s="140">
        <f t="shared" si="339"/>
        <v>310587</v>
      </c>
      <c r="H1111" s="140">
        <f t="shared" si="339"/>
        <v>2440937</v>
      </c>
      <c r="I1111" s="140">
        <f t="shared" si="339"/>
        <v>2128755</v>
      </c>
      <c r="J1111" s="163">
        <f t="shared" si="339"/>
        <v>312182</v>
      </c>
      <c r="K1111" s="140">
        <f t="shared" si="339"/>
        <v>2440937</v>
      </c>
      <c r="L1111" s="140">
        <f t="shared" si="339"/>
        <v>2128755</v>
      </c>
      <c r="M1111" s="140">
        <f t="shared" si="339"/>
        <v>312182</v>
      </c>
      <c r="N1111" s="140">
        <f t="shared" si="339"/>
        <v>2440937</v>
      </c>
    </row>
    <row r="1112" spans="1:14" ht="31.5" x14ac:dyDescent="0.25">
      <c r="A1112" s="99" t="s">
        <v>1418</v>
      </c>
      <c r="B1112" s="57" t="s">
        <v>1419</v>
      </c>
      <c r="C1112" s="10"/>
      <c r="D1112" s="12"/>
      <c r="E1112" s="12"/>
      <c r="F1112" s="141">
        <f t="shared" ref="F1112:N1112" si="340">F1116+F1115+F1113+F1114</f>
        <v>12261</v>
      </c>
      <c r="G1112" s="141">
        <f t="shared" si="340"/>
        <v>310587</v>
      </c>
      <c r="H1112" s="141">
        <f t="shared" si="340"/>
        <v>322848</v>
      </c>
      <c r="I1112" s="141">
        <f t="shared" si="340"/>
        <v>10666</v>
      </c>
      <c r="J1112" s="165">
        <f t="shared" si="340"/>
        <v>312182</v>
      </c>
      <c r="K1112" s="141">
        <f t="shared" si="340"/>
        <v>322848</v>
      </c>
      <c r="L1112" s="141">
        <f t="shared" si="340"/>
        <v>10666</v>
      </c>
      <c r="M1112" s="141">
        <f t="shared" si="340"/>
        <v>312182</v>
      </c>
      <c r="N1112" s="141">
        <f t="shared" si="340"/>
        <v>322848</v>
      </c>
    </row>
    <row r="1113" spans="1:14" ht="47.25" hidden="1" x14ac:dyDescent="0.25">
      <c r="A1113" s="23" t="s">
        <v>1199</v>
      </c>
      <c r="B1113" s="11" t="s">
        <v>1420</v>
      </c>
      <c r="C1113" s="10">
        <v>800</v>
      </c>
      <c r="D1113" s="13" t="s">
        <v>93</v>
      </c>
      <c r="E1113" s="13" t="s">
        <v>81</v>
      </c>
      <c r="F1113" s="141"/>
      <c r="G1113" s="141"/>
      <c r="H1113" s="141"/>
      <c r="I1113" s="141"/>
      <c r="J1113" s="165"/>
      <c r="K1113" s="141"/>
      <c r="L1113" s="141"/>
      <c r="M1113" s="141"/>
      <c r="N1113" s="141"/>
    </row>
    <row r="1114" spans="1:14" ht="31.5" hidden="1" x14ac:dyDescent="0.25">
      <c r="A1114" s="23" t="s">
        <v>1421</v>
      </c>
      <c r="B1114" s="11" t="s">
        <v>1422</v>
      </c>
      <c r="C1114" s="10">
        <v>800</v>
      </c>
      <c r="D1114" s="13" t="s">
        <v>93</v>
      </c>
      <c r="E1114" s="13" t="s">
        <v>81</v>
      </c>
      <c r="F1114" s="141"/>
      <c r="G1114" s="141"/>
      <c r="H1114" s="141"/>
      <c r="I1114" s="141"/>
      <c r="J1114" s="165"/>
      <c r="K1114" s="141"/>
      <c r="L1114" s="141"/>
      <c r="M1114" s="141"/>
      <c r="N1114" s="141"/>
    </row>
    <row r="1115" spans="1:14" ht="47.25" x14ac:dyDescent="0.25">
      <c r="A1115" s="23" t="s">
        <v>1423</v>
      </c>
      <c r="B1115" s="107" t="s">
        <v>1424</v>
      </c>
      <c r="C1115" s="10">
        <v>800</v>
      </c>
      <c r="D1115" s="13" t="s">
        <v>93</v>
      </c>
      <c r="E1115" s="13" t="s">
        <v>81</v>
      </c>
      <c r="F1115" s="123">
        <v>2463</v>
      </c>
      <c r="G1115" s="123">
        <v>56766</v>
      </c>
      <c r="H1115" s="123">
        <f>F1115+G1115</f>
        <v>59229</v>
      </c>
      <c r="I1115" s="123">
        <v>1426</v>
      </c>
      <c r="J1115" s="164">
        <v>57803</v>
      </c>
      <c r="K1115" s="123">
        <f>I1115+J1115</f>
        <v>59229</v>
      </c>
      <c r="L1115" s="123">
        <v>1426</v>
      </c>
      <c r="M1115" s="123">
        <v>57803</v>
      </c>
      <c r="N1115" s="123">
        <f>L1115+M1115</f>
        <v>59229</v>
      </c>
    </row>
    <row r="1116" spans="1:14" ht="31.5" x14ac:dyDescent="0.25">
      <c r="A1116" s="23" t="s">
        <v>1905</v>
      </c>
      <c r="B1116" s="107" t="s">
        <v>1425</v>
      </c>
      <c r="C1116" s="10">
        <v>800</v>
      </c>
      <c r="D1116" s="13" t="s">
        <v>93</v>
      </c>
      <c r="E1116" s="13" t="s">
        <v>81</v>
      </c>
      <c r="F1116" s="123">
        <v>9798</v>
      </c>
      <c r="G1116" s="123">
        <v>253821</v>
      </c>
      <c r="H1116" s="123">
        <f>F1116+G1116</f>
        <v>263619</v>
      </c>
      <c r="I1116" s="123">
        <v>9240</v>
      </c>
      <c r="J1116" s="164">
        <v>254379</v>
      </c>
      <c r="K1116" s="123">
        <f>I1116+J1116</f>
        <v>263619</v>
      </c>
      <c r="L1116" s="123">
        <v>9240</v>
      </c>
      <c r="M1116" s="123">
        <v>254379</v>
      </c>
      <c r="N1116" s="123">
        <f>L1116+M1116</f>
        <v>263619</v>
      </c>
    </row>
    <row r="1117" spans="1:14" ht="47.25" x14ac:dyDescent="0.25">
      <c r="A1117" s="23" t="s">
        <v>1426</v>
      </c>
      <c r="B1117" s="106" t="s">
        <v>1427</v>
      </c>
      <c r="C1117" s="10"/>
      <c r="D1117" s="12"/>
      <c r="E1117" s="12"/>
      <c r="F1117" s="141">
        <f t="shared" ref="F1117:N1117" si="341">F1118+F1120+F1121</f>
        <v>2118089</v>
      </c>
      <c r="G1117" s="141">
        <f t="shared" si="341"/>
        <v>0</v>
      </c>
      <c r="H1117" s="141">
        <f t="shared" si="341"/>
        <v>2118089</v>
      </c>
      <c r="I1117" s="141">
        <f t="shared" si="341"/>
        <v>2118089</v>
      </c>
      <c r="J1117" s="165">
        <f t="shared" si="341"/>
        <v>0</v>
      </c>
      <c r="K1117" s="141">
        <f t="shared" si="341"/>
        <v>2118089</v>
      </c>
      <c r="L1117" s="141">
        <f t="shared" si="341"/>
        <v>2118089</v>
      </c>
      <c r="M1117" s="141">
        <f t="shared" si="341"/>
        <v>0</v>
      </c>
      <c r="N1117" s="141">
        <f t="shared" si="341"/>
        <v>2118089</v>
      </c>
    </row>
    <row r="1118" spans="1:14" ht="51" hidden="1" customHeight="1" x14ac:dyDescent="0.25">
      <c r="A1118" s="44" t="s">
        <v>1272</v>
      </c>
      <c r="B1118" s="106" t="s">
        <v>1428</v>
      </c>
      <c r="C1118" s="10">
        <v>500</v>
      </c>
      <c r="D1118" s="13" t="s">
        <v>93</v>
      </c>
      <c r="E1118" s="13" t="s">
        <v>81</v>
      </c>
      <c r="F1118" s="141"/>
      <c r="G1118" s="141"/>
      <c r="H1118" s="141"/>
      <c r="I1118" s="141"/>
      <c r="J1118" s="165"/>
      <c r="K1118" s="141"/>
      <c r="L1118" s="141"/>
      <c r="M1118" s="141"/>
      <c r="N1118" s="141"/>
    </row>
    <row r="1119" spans="1:14" ht="63" hidden="1" customHeight="1" x14ac:dyDescent="0.25">
      <c r="A1119" s="23" t="s">
        <v>1429</v>
      </c>
      <c r="B1119" s="107" t="s">
        <v>1430</v>
      </c>
      <c r="C1119" s="10">
        <v>200</v>
      </c>
      <c r="D1119" s="13" t="s">
        <v>93</v>
      </c>
      <c r="E1119" s="13" t="s">
        <v>81</v>
      </c>
      <c r="F1119" s="141"/>
      <c r="G1119" s="141"/>
      <c r="H1119" s="141"/>
      <c r="I1119" s="141"/>
      <c r="J1119" s="165"/>
      <c r="K1119" s="141"/>
      <c r="L1119" s="141"/>
      <c r="M1119" s="141"/>
      <c r="N1119" s="141"/>
    </row>
    <row r="1120" spans="1:14" ht="47.25" x14ac:dyDescent="0.25">
      <c r="A1120" s="23" t="s">
        <v>1431</v>
      </c>
      <c r="B1120" s="107" t="s">
        <v>1430</v>
      </c>
      <c r="C1120" s="10">
        <v>500</v>
      </c>
      <c r="D1120" s="13" t="s">
        <v>93</v>
      </c>
      <c r="E1120" s="13" t="s">
        <v>81</v>
      </c>
      <c r="F1120" s="141">
        <v>40508</v>
      </c>
      <c r="G1120" s="141"/>
      <c r="H1120" s="123">
        <f>F1120+G1120</f>
        <v>40508</v>
      </c>
      <c r="I1120" s="141">
        <v>40508</v>
      </c>
      <c r="J1120" s="165"/>
      <c r="K1120" s="123">
        <f>I1120+J1120</f>
        <v>40508</v>
      </c>
      <c r="L1120" s="141">
        <v>40508</v>
      </c>
      <c r="M1120" s="141"/>
      <c r="N1120" s="123">
        <f>L1120+M1120</f>
        <v>40508</v>
      </c>
    </row>
    <row r="1121" spans="1:14" ht="57" customHeight="1" x14ac:dyDescent="0.25">
      <c r="A1121" s="23" t="s">
        <v>1432</v>
      </c>
      <c r="B1121" s="107" t="s">
        <v>1430</v>
      </c>
      <c r="C1121" s="10">
        <v>800</v>
      </c>
      <c r="D1121" s="13" t="s">
        <v>93</v>
      </c>
      <c r="E1121" s="13" t="s">
        <v>81</v>
      </c>
      <c r="F1121" s="123">
        <v>2077581</v>
      </c>
      <c r="G1121" s="123"/>
      <c r="H1121" s="123">
        <f>F1121+G1121</f>
        <v>2077581</v>
      </c>
      <c r="I1121" s="123">
        <v>2077581</v>
      </c>
      <c r="J1121" s="164"/>
      <c r="K1121" s="123">
        <f>I1121+J1121</f>
        <v>2077581</v>
      </c>
      <c r="L1121" s="123">
        <v>2077581</v>
      </c>
      <c r="M1121" s="123"/>
      <c r="N1121" s="123">
        <f>L1121+M1121</f>
        <v>2077581</v>
      </c>
    </row>
    <row r="1122" spans="1:14" ht="38.25" customHeight="1" x14ac:dyDescent="0.25">
      <c r="A1122" s="23" t="s">
        <v>1433</v>
      </c>
      <c r="B1122" s="43" t="s">
        <v>1434</v>
      </c>
      <c r="C1122" s="10"/>
      <c r="D1122" s="12"/>
      <c r="E1122" s="12"/>
      <c r="F1122" s="123">
        <f t="shared" ref="F1122:N1122" si="342">F1123+F1127</f>
        <v>316602</v>
      </c>
      <c r="G1122" s="123">
        <f t="shared" si="342"/>
        <v>4629583</v>
      </c>
      <c r="H1122" s="123">
        <f t="shared" si="342"/>
        <v>4946185</v>
      </c>
      <c r="I1122" s="123">
        <f t="shared" si="342"/>
        <v>303201</v>
      </c>
      <c r="J1122" s="164">
        <f t="shared" si="342"/>
        <v>4289475</v>
      </c>
      <c r="K1122" s="123">
        <f t="shared" si="342"/>
        <v>4592676</v>
      </c>
      <c r="L1122" s="123">
        <f t="shared" si="342"/>
        <v>258925</v>
      </c>
      <c r="M1122" s="123">
        <f t="shared" si="342"/>
        <v>2770232</v>
      </c>
      <c r="N1122" s="123">
        <f t="shared" si="342"/>
        <v>3029157</v>
      </c>
    </row>
    <row r="1123" spans="1:14" ht="31.5" x14ac:dyDescent="0.25">
      <c r="A1123" s="23" t="s">
        <v>1435</v>
      </c>
      <c r="B1123" s="43" t="s">
        <v>1436</v>
      </c>
      <c r="C1123" s="10"/>
      <c r="D1123" s="12"/>
      <c r="E1123" s="12"/>
      <c r="F1123" s="123">
        <f t="shared" ref="F1123:N1123" si="343">F1124+F1125</f>
        <v>223220</v>
      </c>
      <c r="G1123" s="123">
        <f t="shared" si="343"/>
        <v>4722965</v>
      </c>
      <c r="H1123" s="123">
        <f t="shared" si="343"/>
        <v>4946185</v>
      </c>
      <c r="I1123" s="123">
        <f t="shared" si="343"/>
        <v>194824</v>
      </c>
      <c r="J1123" s="164">
        <f t="shared" si="343"/>
        <v>4397852</v>
      </c>
      <c r="K1123" s="123">
        <f t="shared" si="343"/>
        <v>4592676</v>
      </c>
      <c r="L1123" s="123">
        <f t="shared" si="343"/>
        <v>172734</v>
      </c>
      <c r="M1123" s="123">
        <f t="shared" si="343"/>
        <v>2856423</v>
      </c>
      <c r="N1123" s="123">
        <f t="shared" si="343"/>
        <v>3029157</v>
      </c>
    </row>
    <row r="1124" spans="1:14" ht="31.5" hidden="1" x14ac:dyDescent="0.25">
      <c r="A1124" s="23" t="s">
        <v>1437</v>
      </c>
      <c r="B1124" s="43" t="s">
        <v>1438</v>
      </c>
      <c r="C1124" s="10">
        <v>800</v>
      </c>
      <c r="D1124" s="13" t="s">
        <v>93</v>
      </c>
      <c r="E1124" s="13" t="s">
        <v>81</v>
      </c>
      <c r="F1124" s="123"/>
      <c r="G1124" s="123"/>
      <c r="H1124" s="123"/>
      <c r="I1124" s="123"/>
      <c r="J1124" s="164"/>
      <c r="K1124" s="123"/>
      <c r="L1124" s="123"/>
      <c r="M1124" s="123"/>
      <c r="N1124" s="123"/>
    </row>
    <row r="1125" spans="1:14" ht="37.5" customHeight="1" x14ac:dyDescent="0.25">
      <c r="A1125" s="23" t="s">
        <v>1437</v>
      </c>
      <c r="B1125" s="43" t="s">
        <v>1439</v>
      </c>
      <c r="C1125" s="10">
        <v>800</v>
      </c>
      <c r="D1125" s="13" t="s">
        <v>93</v>
      </c>
      <c r="E1125" s="13" t="s">
        <v>81</v>
      </c>
      <c r="F1125" s="123">
        <v>223220</v>
      </c>
      <c r="G1125" s="123">
        <v>4722965</v>
      </c>
      <c r="H1125" s="123">
        <f>F1125+G1125</f>
        <v>4946185</v>
      </c>
      <c r="I1125" s="123">
        <v>194824</v>
      </c>
      <c r="J1125" s="164">
        <v>4397852</v>
      </c>
      <c r="K1125" s="123">
        <f>I1125+J1125</f>
        <v>4592676</v>
      </c>
      <c r="L1125" s="123">
        <v>172734</v>
      </c>
      <c r="M1125" s="123">
        <v>2856423</v>
      </c>
      <c r="N1125" s="123">
        <f>L1125+M1125</f>
        <v>3029157</v>
      </c>
    </row>
    <row r="1126" spans="1:14" ht="39" hidden="1" customHeight="1" x14ac:dyDescent="0.25">
      <c r="A1126" s="23" t="s">
        <v>1437</v>
      </c>
      <c r="B1126" s="43" t="s">
        <v>1784</v>
      </c>
      <c r="C1126" s="10">
        <v>800</v>
      </c>
      <c r="D1126" s="13" t="s">
        <v>93</v>
      </c>
      <c r="E1126" s="13" t="s">
        <v>81</v>
      </c>
      <c r="F1126" s="123"/>
      <c r="G1126" s="123"/>
      <c r="H1126" s="123"/>
      <c r="I1126" s="123"/>
      <c r="J1126" s="164"/>
      <c r="K1126" s="123"/>
      <c r="L1126" s="123"/>
      <c r="M1126" s="123"/>
      <c r="N1126" s="123"/>
    </row>
    <row r="1127" spans="1:14" ht="36.75" hidden="1" customHeight="1" x14ac:dyDescent="0.25">
      <c r="A1127" s="23" t="s">
        <v>1440</v>
      </c>
      <c r="B1127" s="43" t="s">
        <v>1441</v>
      </c>
      <c r="C1127" s="10"/>
      <c r="D1127" s="12"/>
      <c r="E1127" s="12"/>
      <c r="F1127" s="123">
        <f t="shared" ref="F1127:N1127" si="344">F1128+F1129</f>
        <v>93382</v>
      </c>
      <c r="G1127" s="123">
        <f t="shared" si="344"/>
        <v>-93382</v>
      </c>
      <c r="H1127" s="123">
        <f t="shared" si="344"/>
        <v>0</v>
      </c>
      <c r="I1127" s="123">
        <f t="shared" si="344"/>
        <v>108377</v>
      </c>
      <c r="J1127" s="164">
        <f t="shared" si="344"/>
        <v>-108377</v>
      </c>
      <c r="K1127" s="123">
        <f t="shared" si="344"/>
        <v>0</v>
      </c>
      <c r="L1127" s="123">
        <f t="shared" si="344"/>
        <v>86191</v>
      </c>
      <c r="M1127" s="123">
        <f t="shared" si="344"/>
        <v>-86191</v>
      </c>
      <c r="N1127" s="123">
        <f t="shared" si="344"/>
        <v>0</v>
      </c>
    </row>
    <row r="1128" spans="1:14" ht="47.25" hidden="1" x14ac:dyDescent="0.25">
      <c r="A1128" s="23" t="s">
        <v>1442</v>
      </c>
      <c r="B1128" s="43" t="s">
        <v>1443</v>
      </c>
      <c r="C1128" s="10">
        <v>800</v>
      </c>
      <c r="D1128" s="13" t="s">
        <v>93</v>
      </c>
      <c r="E1128" s="13" t="s">
        <v>81</v>
      </c>
      <c r="F1128" s="123"/>
      <c r="G1128" s="123"/>
      <c r="H1128" s="123"/>
      <c r="I1128" s="123"/>
      <c r="J1128" s="164"/>
      <c r="K1128" s="123"/>
      <c r="L1128" s="123"/>
      <c r="M1128" s="123"/>
      <c r="N1128" s="123"/>
    </row>
    <row r="1129" spans="1:14" ht="51" hidden="1" customHeight="1" x14ac:dyDescent="0.25">
      <c r="A1129" s="23" t="s">
        <v>1442</v>
      </c>
      <c r="B1129" s="43" t="s">
        <v>1444</v>
      </c>
      <c r="C1129" s="10">
        <v>800</v>
      </c>
      <c r="D1129" s="13" t="s">
        <v>93</v>
      </c>
      <c r="E1129" s="13" t="s">
        <v>81</v>
      </c>
      <c r="F1129" s="123">
        <v>93382</v>
      </c>
      <c r="G1129" s="123">
        <v>-93382</v>
      </c>
      <c r="H1129" s="123">
        <f>F1129+G1129</f>
        <v>0</v>
      </c>
      <c r="I1129" s="123">
        <v>108377</v>
      </c>
      <c r="J1129" s="164">
        <v>-108377</v>
      </c>
      <c r="K1129" s="123">
        <f>I1129+J1129</f>
        <v>0</v>
      </c>
      <c r="L1129" s="123">
        <v>86191</v>
      </c>
      <c r="M1129" s="123">
        <v>-86191</v>
      </c>
      <c r="N1129" s="123">
        <f>L1129+M1129</f>
        <v>0</v>
      </c>
    </row>
    <row r="1130" spans="1:14" ht="48.75" customHeight="1" x14ac:dyDescent="0.25">
      <c r="A1130" s="25" t="s">
        <v>1445</v>
      </c>
      <c r="B1130" s="32">
        <v>12</v>
      </c>
      <c r="C1130" s="5"/>
      <c r="D1130" s="5"/>
      <c r="E1130" s="2"/>
      <c r="F1130" s="140">
        <f t="shared" ref="F1130:N1130" si="345">F1157+F1164+F1170+F1176+F1131+F1150</f>
        <v>393732</v>
      </c>
      <c r="G1130" s="140">
        <f t="shared" si="345"/>
        <v>30170</v>
      </c>
      <c r="H1130" s="140">
        <f t="shared" si="345"/>
        <v>423902</v>
      </c>
      <c r="I1130" s="140">
        <f t="shared" si="345"/>
        <v>388449</v>
      </c>
      <c r="J1130" s="163">
        <f t="shared" si="345"/>
        <v>6685</v>
      </c>
      <c r="K1130" s="140">
        <f t="shared" si="345"/>
        <v>395134</v>
      </c>
      <c r="L1130" s="140">
        <f t="shared" si="345"/>
        <v>413843</v>
      </c>
      <c r="M1130" s="140">
        <f t="shared" si="345"/>
        <v>6338</v>
      </c>
      <c r="N1130" s="140">
        <f t="shared" si="345"/>
        <v>420181</v>
      </c>
    </row>
    <row r="1131" spans="1:14" ht="27.75" customHeight="1" x14ac:dyDescent="0.25">
      <c r="A1131" s="25" t="s">
        <v>1446</v>
      </c>
      <c r="B1131" s="38" t="s">
        <v>1447</v>
      </c>
      <c r="C1131" s="8"/>
      <c r="D1131" s="8"/>
      <c r="E1131" s="8"/>
      <c r="F1131" s="142">
        <f t="shared" ref="F1131:N1131" si="346">F1132+F1136+F1141+F1145+F1148</f>
        <v>254318</v>
      </c>
      <c r="G1131" s="142">
        <f t="shared" si="346"/>
        <v>13021</v>
      </c>
      <c r="H1131" s="142">
        <f t="shared" si="346"/>
        <v>267339</v>
      </c>
      <c r="I1131" s="142">
        <f t="shared" si="346"/>
        <v>262557</v>
      </c>
      <c r="J1131" s="166">
        <f t="shared" si="346"/>
        <v>9001</v>
      </c>
      <c r="K1131" s="142">
        <f t="shared" si="346"/>
        <v>271558</v>
      </c>
      <c r="L1131" s="142">
        <f t="shared" si="346"/>
        <v>267161</v>
      </c>
      <c r="M1131" s="142">
        <f t="shared" si="346"/>
        <v>8674</v>
      </c>
      <c r="N1131" s="142">
        <f t="shared" si="346"/>
        <v>275835</v>
      </c>
    </row>
    <row r="1132" spans="1:14" ht="33" customHeight="1" x14ac:dyDescent="0.25">
      <c r="A1132" s="23" t="s">
        <v>1448</v>
      </c>
      <c r="B1132" s="43" t="s">
        <v>1449</v>
      </c>
      <c r="C1132" s="8"/>
      <c r="D1132" s="8"/>
      <c r="E1132" s="8"/>
      <c r="F1132" s="124">
        <f t="shared" ref="F1132:N1132" si="347">F1133+F1134+F1135</f>
        <v>932</v>
      </c>
      <c r="G1132" s="124">
        <f t="shared" si="347"/>
        <v>715</v>
      </c>
      <c r="H1132" s="124">
        <f t="shared" si="347"/>
        <v>1647</v>
      </c>
      <c r="I1132" s="124">
        <f t="shared" si="347"/>
        <v>934</v>
      </c>
      <c r="J1132" s="174">
        <f t="shared" si="347"/>
        <v>715</v>
      </c>
      <c r="K1132" s="124">
        <f t="shared" si="347"/>
        <v>1649</v>
      </c>
      <c r="L1132" s="124">
        <f t="shared" si="347"/>
        <v>934</v>
      </c>
      <c r="M1132" s="124">
        <f t="shared" si="347"/>
        <v>715</v>
      </c>
      <c r="N1132" s="124">
        <f t="shared" si="347"/>
        <v>1649</v>
      </c>
    </row>
    <row r="1133" spans="1:14" ht="85.5" customHeight="1" x14ac:dyDescent="0.25">
      <c r="A1133" s="23" t="s">
        <v>1450</v>
      </c>
      <c r="B1133" s="43" t="s">
        <v>1451</v>
      </c>
      <c r="C1133" s="10">
        <v>100</v>
      </c>
      <c r="D1133" s="13" t="s">
        <v>93</v>
      </c>
      <c r="E1133" s="13" t="s">
        <v>13</v>
      </c>
      <c r="F1133" s="123">
        <v>693</v>
      </c>
      <c r="G1133" s="123">
        <v>715</v>
      </c>
      <c r="H1133" s="123">
        <f>F1133+G1133</f>
        <v>1408</v>
      </c>
      <c r="I1133" s="123">
        <v>695</v>
      </c>
      <c r="J1133" s="164">
        <v>715</v>
      </c>
      <c r="K1133" s="123">
        <f>I1133+J1133</f>
        <v>1410</v>
      </c>
      <c r="L1133" s="123">
        <v>695</v>
      </c>
      <c r="M1133" s="123">
        <v>715</v>
      </c>
      <c r="N1133" s="123">
        <f>L1133+M1133</f>
        <v>1410</v>
      </c>
    </row>
    <row r="1134" spans="1:14" ht="47.25" hidden="1" x14ac:dyDescent="0.25">
      <c r="A1134" s="23" t="s">
        <v>1452</v>
      </c>
      <c r="B1134" s="43" t="s">
        <v>1451</v>
      </c>
      <c r="C1134" s="10">
        <v>200</v>
      </c>
      <c r="D1134" s="13" t="s">
        <v>93</v>
      </c>
      <c r="E1134" s="13" t="s">
        <v>13</v>
      </c>
      <c r="F1134" s="123"/>
      <c r="G1134" s="123"/>
      <c r="H1134" s="123">
        <f>F1134+G1134</f>
        <v>0</v>
      </c>
      <c r="I1134" s="123"/>
      <c r="J1134" s="164"/>
      <c r="K1134" s="123">
        <f>I1134+J1134</f>
        <v>0</v>
      </c>
      <c r="L1134" s="123"/>
      <c r="M1134" s="123"/>
      <c r="N1134" s="123">
        <f>L1134+M1134</f>
        <v>0</v>
      </c>
    </row>
    <row r="1135" spans="1:14" ht="38.25" customHeight="1" x14ac:dyDescent="0.25">
      <c r="A1135" s="23" t="s">
        <v>1453</v>
      </c>
      <c r="B1135" s="43" t="s">
        <v>1451</v>
      </c>
      <c r="C1135" s="10">
        <v>800</v>
      </c>
      <c r="D1135" s="13" t="s">
        <v>93</v>
      </c>
      <c r="E1135" s="13" t="s">
        <v>13</v>
      </c>
      <c r="F1135" s="123">
        <v>239</v>
      </c>
      <c r="G1135" s="123"/>
      <c r="H1135" s="123">
        <f>F1135+G1135</f>
        <v>239</v>
      </c>
      <c r="I1135" s="123">
        <v>239</v>
      </c>
      <c r="J1135" s="164"/>
      <c r="K1135" s="123">
        <f>I1135+J1135</f>
        <v>239</v>
      </c>
      <c r="L1135" s="123">
        <v>239</v>
      </c>
      <c r="M1135" s="123"/>
      <c r="N1135" s="123">
        <f>L1135+M1135</f>
        <v>239</v>
      </c>
    </row>
    <row r="1136" spans="1:14" ht="35.25" customHeight="1" x14ac:dyDescent="0.25">
      <c r="A1136" s="23" t="s">
        <v>948</v>
      </c>
      <c r="B1136" s="43" t="s">
        <v>1454</v>
      </c>
      <c r="C1136" s="10"/>
      <c r="D1136" s="12"/>
      <c r="E1136" s="12"/>
      <c r="F1136" s="125">
        <f t="shared" ref="F1136:N1136" si="348">F1137+F1138+F1139+F1140</f>
        <v>143810</v>
      </c>
      <c r="G1136" s="125">
        <f t="shared" si="348"/>
        <v>-715</v>
      </c>
      <c r="H1136" s="125">
        <f t="shared" si="348"/>
        <v>143095</v>
      </c>
      <c r="I1136" s="125">
        <f t="shared" si="348"/>
        <v>148102</v>
      </c>
      <c r="J1136" s="173">
        <f t="shared" si="348"/>
        <v>-4844</v>
      </c>
      <c r="K1136" s="125">
        <f t="shared" si="348"/>
        <v>143258</v>
      </c>
      <c r="L1136" s="125">
        <f t="shared" si="348"/>
        <v>153561</v>
      </c>
      <c r="M1136" s="125">
        <f t="shared" si="348"/>
        <v>-5004</v>
      </c>
      <c r="N1136" s="125">
        <f t="shared" si="348"/>
        <v>148557</v>
      </c>
    </row>
    <row r="1137" spans="1:14" ht="78.75" x14ac:dyDescent="0.25">
      <c r="A1137" s="23" t="s">
        <v>439</v>
      </c>
      <c r="B1137" s="43" t="s">
        <v>1455</v>
      </c>
      <c r="C1137" s="10">
        <v>100</v>
      </c>
      <c r="D1137" s="13" t="s">
        <v>93</v>
      </c>
      <c r="E1137" s="13" t="s">
        <v>13</v>
      </c>
      <c r="F1137" s="123">
        <v>111432</v>
      </c>
      <c r="G1137" s="123">
        <v>-715</v>
      </c>
      <c r="H1137" s="123">
        <f>F1137+G1137</f>
        <v>110717</v>
      </c>
      <c r="I1137" s="123">
        <v>115950</v>
      </c>
      <c r="J1137" s="164">
        <v>-4171</v>
      </c>
      <c r="K1137" s="123">
        <f>I1137+J1137</f>
        <v>111779</v>
      </c>
      <c r="L1137" s="123">
        <v>120426</v>
      </c>
      <c r="M1137" s="123">
        <v>-4305</v>
      </c>
      <c r="N1137" s="123">
        <f>L1137+M1137</f>
        <v>116121</v>
      </c>
    </row>
    <row r="1138" spans="1:14" ht="47.25" x14ac:dyDescent="0.25">
      <c r="A1138" s="23" t="s">
        <v>38</v>
      </c>
      <c r="B1138" s="43" t="s">
        <v>1455</v>
      </c>
      <c r="C1138" s="10">
        <v>200</v>
      </c>
      <c r="D1138" s="13" t="s">
        <v>93</v>
      </c>
      <c r="E1138" s="13" t="s">
        <v>13</v>
      </c>
      <c r="F1138" s="123">
        <v>6887</v>
      </c>
      <c r="G1138" s="123"/>
      <c r="H1138" s="123">
        <f>F1138+G1138</f>
        <v>6887</v>
      </c>
      <c r="I1138" s="123">
        <v>5095</v>
      </c>
      <c r="J1138" s="164"/>
      <c r="K1138" s="123">
        <f>I1138+J1138</f>
        <v>5095</v>
      </c>
      <c r="L1138" s="123">
        <v>5148</v>
      </c>
      <c r="M1138" s="123"/>
      <c r="N1138" s="123">
        <f>L1138+M1138</f>
        <v>5148</v>
      </c>
    </row>
    <row r="1139" spans="1:14" ht="47.25" x14ac:dyDescent="0.25">
      <c r="A1139" s="23" t="s">
        <v>384</v>
      </c>
      <c r="B1139" s="43" t="s">
        <v>1455</v>
      </c>
      <c r="C1139" s="10">
        <v>600</v>
      </c>
      <c r="D1139" s="13" t="s">
        <v>93</v>
      </c>
      <c r="E1139" s="13" t="s">
        <v>13</v>
      </c>
      <c r="F1139" s="123">
        <v>24350</v>
      </c>
      <c r="G1139" s="123"/>
      <c r="H1139" s="123">
        <f>F1139+G1139</f>
        <v>24350</v>
      </c>
      <c r="I1139" s="123">
        <v>25916</v>
      </c>
      <c r="J1139" s="164">
        <v>-673</v>
      </c>
      <c r="K1139" s="123">
        <f>I1139+J1139</f>
        <v>25243</v>
      </c>
      <c r="L1139" s="123">
        <v>26846</v>
      </c>
      <c r="M1139" s="123">
        <v>-699</v>
      </c>
      <c r="N1139" s="123">
        <f>L1139+M1139</f>
        <v>26147</v>
      </c>
    </row>
    <row r="1140" spans="1:14" ht="36.75" customHeight="1" x14ac:dyDescent="0.25">
      <c r="A1140" s="23" t="s">
        <v>39</v>
      </c>
      <c r="B1140" s="43" t="s">
        <v>1455</v>
      </c>
      <c r="C1140" s="10">
        <v>800</v>
      </c>
      <c r="D1140" s="13" t="s">
        <v>93</v>
      </c>
      <c r="E1140" s="13" t="s">
        <v>13</v>
      </c>
      <c r="F1140" s="123">
        <v>1141</v>
      </c>
      <c r="G1140" s="123"/>
      <c r="H1140" s="123">
        <f>F1140+G1140</f>
        <v>1141</v>
      </c>
      <c r="I1140" s="123">
        <v>1141</v>
      </c>
      <c r="J1140" s="164"/>
      <c r="K1140" s="123">
        <f>I1140+J1140</f>
        <v>1141</v>
      </c>
      <c r="L1140" s="123">
        <v>1141</v>
      </c>
      <c r="M1140" s="123"/>
      <c r="N1140" s="123">
        <f>L1140+M1140</f>
        <v>1141</v>
      </c>
    </row>
    <row r="1141" spans="1:14" ht="36" customHeight="1" x14ac:dyDescent="0.25">
      <c r="A1141" s="23" t="s">
        <v>1456</v>
      </c>
      <c r="B1141" s="43" t="s">
        <v>1457</v>
      </c>
      <c r="C1141" s="10"/>
      <c r="D1141" s="12"/>
      <c r="E1141" s="12"/>
      <c r="F1141" s="125">
        <f t="shared" ref="F1141:N1141" si="349">F1142+F1143+F1144</f>
        <v>97867</v>
      </c>
      <c r="G1141" s="125">
        <f t="shared" si="349"/>
        <v>13021</v>
      </c>
      <c r="H1141" s="125">
        <f t="shared" si="349"/>
        <v>110888</v>
      </c>
      <c r="I1141" s="125">
        <f t="shared" si="349"/>
        <v>101812</v>
      </c>
      <c r="J1141" s="173">
        <f t="shared" si="349"/>
        <v>13130</v>
      </c>
      <c r="K1141" s="125">
        <f t="shared" si="349"/>
        <v>114942</v>
      </c>
      <c r="L1141" s="125">
        <f t="shared" si="349"/>
        <v>100957</v>
      </c>
      <c r="M1141" s="125">
        <f t="shared" si="349"/>
        <v>12963</v>
      </c>
      <c r="N1141" s="125">
        <f t="shared" si="349"/>
        <v>113920</v>
      </c>
    </row>
    <row r="1142" spans="1:14" ht="64.5" customHeight="1" x14ac:dyDescent="0.25">
      <c r="A1142" s="23" t="s">
        <v>1458</v>
      </c>
      <c r="B1142" s="43" t="s">
        <v>1459</v>
      </c>
      <c r="C1142" s="10">
        <v>100</v>
      </c>
      <c r="D1142" s="13" t="s">
        <v>93</v>
      </c>
      <c r="E1142" s="13" t="s">
        <v>13</v>
      </c>
      <c r="F1142" s="123">
        <v>29423</v>
      </c>
      <c r="G1142" s="123">
        <v>7811</v>
      </c>
      <c r="H1142" s="123">
        <f>F1142+G1142</f>
        <v>37234</v>
      </c>
      <c r="I1142" s="123">
        <v>30358</v>
      </c>
      <c r="J1142" s="164">
        <v>7811</v>
      </c>
      <c r="K1142" s="123">
        <f>I1142+J1142</f>
        <v>38169</v>
      </c>
      <c r="L1142" s="123">
        <v>33301</v>
      </c>
      <c r="M1142" s="123">
        <v>7811</v>
      </c>
      <c r="N1142" s="123">
        <f>L1142+M1142</f>
        <v>41112</v>
      </c>
    </row>
    <row r="1143" spans="1:14" ht="53.25" customHeight="1" x14ac:dyDescent="0.25">
      <c r="A1143" s="23" t="s">
        <v>1460</v>
      </c>
      <c r="B1143" s="43" t="s">
        <v>1459</v>
      </c>
      <c r="C1143" s="10">
        <v>200</v>
      </c>
      <c r="D1143" s="13" t="s">
        <v>93</v>
      </c>
      <c r="E1143" s="13" t="s">
        <v>13</v>
      </c>
      <c r="F1143" s="123">
        <v>25444</v>
      </c>
      <c r="G1143" s="123"/>
      <c r="H1143" s="123">
        <f>F1143+G1143</f>
        <v>25444</v>
      </c>
      <c r="I1143" s="123">
        <v>28454</v>
      </c>
      <c r="J1143" s="164"/>
      <c r="K1143" s="123">
        <f>I1143+J1143</f>
        <v>28454</v>
      </c>
      <c r="L1143" s="123">
        <v>25156</v>
      </c>
      <c r="M1143" s="123"/>
      <c r="N1143" s="123">
        <f>L1143+M1143</f>
        <v>25156</v>
      </c>
    </row>
    <row r="1144" spans="1:14" ht="47.25" customHeight="1" x14ac:dyDescent="0.25">
      <c r="A1144" s="23" t="s">
        <v>1461</v>
      </c>
      <c r="B1144" s="43" t="s">
        <v>1459</v>
      </c>
      <c r="C1144" s="10">
        <v>600</v>
      </c>
      <c r="D1144" s="13" t="s">
        <v>93</v>
      </c>
      <c r="E1144" s="13" t="s">
        <v>13</v>
      </c>
      <c r="F1144" s="123">
        <v>43000</v>
      </c>
      <c r="G1144" s="123">
        <v>5210</v>
      </c>
      <c r="H1144" s="123">
        <f>F1144+G1144</f>
        <v>48210</v>
      </c>
      <c r="I1144" s="123">
        <v>43000</v>
      </c>
      <c r="J1144" s="164">
        <v>5319</v>
      </c>
      <c r="K1144" s="123">
        <f>I1144+J1144</f>
        <v>48319</v>
      </c>
      <c r="L1144" s="123">
        <v>42500</v>
      </c>
      <c r="M1144" s="123">
        <v>5152</v>
      </c>
      <c r="N1144" s="123">
        <f>L1144+M1144</f>
        <v>47652</v>
      </c>
    </row>
    <row r="1145" spans="1:14" ht="36.75" hidden="1" customHeight="1" x14ac:dyDescent="0.25">
      <c r="A1145" s="23" t="s">
        <v>1462</v>
      </c>
      <c r="B1145" s="43" t="s">
        <v>1463</v>
      </c>
      <c r="C1145" s="10"/>
      <c r="D1145" s="12"/>
      <c r="E1145" s="12"/>
      <c r="F1145" s="125">
        <f t="shared" ref="F1145:N1145" si="350">F1146+F1147</f>
        <v>0</v>
      </c>
      <c r="G1145" s="125">
        <f t="shared" si="350"/>
        <v>0</v>
      </c>
      <c r="H1145" s="125">
        <f t="shared" si="350"/>
        <v>0</v>
      </c>
      <c r="I1145" s="125">
        <f t="shared" si="350"/>
        <v>0</v>
      </c>
      <c r="J1145" s="173">
        <f t="shared" si="350"/>
        <v>0</v>
      </c>
      <c r="K1145" s="125">
        <f t="shared" si="350"/>
        <v>0</v>
      </c>
      <c r="L1145" s="125">
        <f t="shared" si="350"/>
        <v>0</v>
      </c>
      <c r="M1145" s="125">
        <f t="shared" si="350"/>
        <v>0</v>
      </c>
      <c r="N1145" s="125">
        <f t="shared" si="350"/>
        <v>0</v>
      </c>
    </row>
    <row r="1146" spans="1:14" ht="42.75" hidden="1" customHeight="1" x14ac:dyDescent="0.25">
      <c r="A1146" s="23" t="s">
        <v>1464</v>
      </c>
      <c r="B1146" s="43" t="s">
        <v>1465</v>
      </c>
      <c r="C1146" s="10">
        <v>200</v>
      </c>
      <c r="D1146" s="13" t="s">
        <v>93</v>
      </c>
      <c r="E1146" s="13" t="s">
        <v>13</v>
      </c>
      <c r="F1146" s="123"/>
      <c r="G1146" s="123"/>
      <c r="H1146" s="123"/>
      <c r="I1146" s="123"/>
      <c r="J1146" s="164"/>
      <c r="K1146" s="123"/>
      <c r="L1146" s="123"/>
      <c r="M1146" s="123"/>
      <c r="N1146" s="123"/>
    </row>
    <row r="1147" spans="1:14" ht="54" hidden="1" customHeight="1" x14ac:dyDescent="0.25">
      <c r="A1147" s="23" t="s">
        <v>1466</v>
      </c>
      <c r="B1147" s="43" t="s">
        <v>1467</v>
      </c>
      <c r="C1147" s="10">
        <v>200</v>
      </c>
      <c r="D1147" s="13" t="s">
        <v>93</v>
      </c>
      <c r="E1147" s="13" t="s">
        <v>13</v>
      </c>
      <c r="F1147" s="123"/>
      <c r="G1147" s="123"/>
      <c r="H1147" s="123"/>
      <c r="I1147" s="123"/>
      <c r="J1147" s="164"/>
      <c r="K1147" s="123"/>
      <c r="L1147" s="123"/>
      <c r="M1147" s="123"/>
      <c r="N1147" s="123"/>
    </row>
    <row r="1148" spans="1:14" ht="27" customHeight="1" x14ac:dyDescent="0.25">
      <c r="A1148" s="23" t="s">
        <v>1468</v>
      </c>
      <c r="B1148" s="43" t="s">
        <v>1469</v>
      </c>
      <c r="C1148" s="10"/>
      <c r="D1148" s="12"/>
      <c r="E1148" s="12"/>
      <c r="F1148" s="123">
        <f t="shared" ref="F1148:N1148" si="351">F1149</f>
        <v>11709</v>
      </c>
      <c r="G1148" s="123">
        <f t="shared" si="351"/>
        <v>0</v>
      </c>
      <c r="H1148" s="123">
        <f t="shared" si="351"/>
        <v>11709</v>
      </c>
      <c r="I1148" s="123">
        <f t="shared" si="351"/>
        <v>11709</v>
      </c>
      <c r="J1148" s="164">
        <f t="shared" si="351"/>
        <v>0</v>
      </c>
      <c r="K1148" s="123">
        <f t="shared" si="351"/>
        <v>11709</v>
      </c>
      <c r="L1148" s="123">
        <f t="shared" si="351"/>
        <v>11709</v>
      </c>
      <c r="M1148" s="123">
        <f t="shared" si="351"/>
        <v>0</v>
      </c>
      <c r="N1148" s="123">
        <f t="shared" si="351"/>
        <v>11709</v>
      </c>
    </row>
    <row r="1149" spans="1:14" ht="54" customHeight="1" x14ac:dyDescent="0.25">
      <c r="A1149" s="23" t="s">
        <v>384</v>
      </c>
      <c r="B1149" s="43" t="s">
        <v>1470</v>
      </c>
      <c r="C1149" s="10">
        <v>600</v>
      </c>
      <c r="D1149" s="13" t="s">
        <v>93</v>
      </c>
      <c r="E1149" s="13" t="s">
        <v>13</v>
      </c>
      <c r="F1149" s="123">
        <v>11709</v>
      </c>
      <c r="G1149" s="123"/>
      <c r="H1149" s="123">
        <f>F1149+G1149</f>
        <v>11709</v>
      </c>
      <c r="I1149" s="123">
        <v>11709</v>
      </c>
      <c r="J1149" s="164"/>
      <c r="K1149" s="123">
        <f>I1149+J1149</f>
        <v>11709</v>
      </c>
      <c r="L1149" s="123">
        <v>11709</v>
      </c>
      <c r="M1149" s="123"/>
      <c r="N1149" s="123">
        <f>L1149+M1149</f>
        <v>11709</v>
      </c>
    </row>
    <row r="1150" spans="1:14" ht="24" customHeight="1" x14ac:dyDescent="0.25">
      <c r="A1150" s="25" t="s">
        <v>1471</v>
      </c>
      <c r="B1150" s="38" t="s">
        <v>1472</v>
      </c>
      <c r="C1150" s="8"/>
      <c r="D1150" s="9"/>
      <c r="E1150" s="9"/>
      <c r="F1150" s="153">
        <f t="shared" ref="F1150:N1150" si="352">F1151+F1153</f>
        <v>20504</v>
      </c>
      <c r="G1150" s="153">
        <f t="shared" si="352"/>
        <v>28</v>
      </c>
      <c r="H1150" s="153">
        <f t="shared" si="352"/>
        <v>20532</v>
      </c>
      <c r="I1150" s="153">
        <f t="shared" si="352"/>
        <v>18016</v>
      </c>
      <c r="J1150" s="179">
        <f t="shared" si="352"/>
        <v>28</v>
      </c>
      <c r="K1150" s="153">
        <f t="shared" si="352"/>
        <v>18044</v>
      </c>
      <c r="L1150" s="153">
        <f t="shared" si="352"/>
        <v>41966</v>
      </c>
      <c r="M1150" s="153">
        <f t="shared" si="352"/>
        <v>28</v>
      </c>
      <c r="N1150" s="153">
        <f t="shared" si="352"/>
        <v>41994</v>
      </c>
    </row>
    <row r="1151" spans="1:14" ht="47.25" x14ac:dyDescent="0.25">
      <c r="A1151" s="23" t="s">
        <v>1473</v>
      </c>
      <c r="B1151" s="43" t="s">
        <v>1474</v>
      </c>
      <c r="C1151" s="63"/>
      <c r="D1151" s="64"/>
      <c r="E1151" s="64"/>
      <c r="F1151" s="124">
        <f t="shared" ref="F1151:N1151" si="353">F1152</f>
        <v>7018</v>
      </c>
      <c r="G1151" s="124">
        <f t="shared" si="353"/>
        <v>28</v>
      </c>
      <c r="H1151" s="124">
        <f t="shared" si="353"/>
        <v>7046</v>
      </c>
      <c r="I1151" s="124">
        <f t="shared" si="353"/>
        <v>7018</v>
      </c>
      <c r="J1151" s="174">
        <f t="shared" si="353"/>
        <v>28</v>
      </c>
      <c r="K1151" s="124">
        <f t="shared" si="353"/>
        <v>7046</v>
      </c>
      <c r="L1151" s="124">
        <f t="shared" si="353"/>
        <v>7018</v>
      </c>
      <c r="M1151" s="124">
        <f t="shared" si="353"/>
        <v>28</v>
      </c>
      <c r="N1151" s="124">
        <f t="shared" si="353"/>
        <v>7046</v>
      </c>
    </row>
    <row r="1152" spans="1:14" ht="51" customHeight="1" x14ac:dyDescent="0.25">
      <c r="A1152" s="23" t="s">
        <v>1475</v>
      </c>
      <c r="B1152" s="43" t="s">
        <v>1476</v>
      </c>
      <c r="C1152" s="10">
        <v>200</v>
      </c>
      <c r="D1152" s="13" t="s">
        <v>93</v>
      </c>
      <c r="E1152" s="13" t="s">
        <v>339</v>
      </c>
      <c r="F1152" s="123">
        <v>7018</v>
      </c>
      <c r="G1152" s="123">
        <v>28</v>
      </c>
      <c r="H1152" s="123">
        <f>F1152+G1152</f>
        <v>7046</v>
      </c>
      <c r="I1152" s="123">
        <v>7018</v>
      </c>
      <c r="J1152" s="164">
        <v>28</v>
      </c>
      <c r="K1152" s="123">
        <f>I1152+J1152</f>
        <v>7046</v>
      </c>
      <c r="L1152" s="123">
        <v>7018</v>
      </c>
      <c r="M1152" s="123">
        <v>28</v>
      </c>
      <c r="N1152" s="123">
        <f>L1152+M1152</f>
        <v>7046</v>
      </c>
    </row>
    <row r="1153" spans="1:14" ht="68.25" customHeight="1" x14ac:dyDescent="0.25">
      <c r="A1153" s="23" t="s">
        <v>1477</v>
      </c>
      <c r="B1153" s="43" t="s">
        <v>1478</v>
      </c>
      <c r="C1153" s="10"/>
      <c r="D1153" s="12"/>
      <c r="E1153" s="12"/>
      <c r="F1153" s="124">
        <f t="shared" ref="F1153:N1153" si="354">F1156+F1154+F1155</f>
        <v>13486</v>
      </c>
      <c r="G1153" s="124">
        <f t="shared" si="354"/>
        <v>0</v>
      </c>
      <c r="H1153" s="124">
        <f t="shared" si="354"/>
        <v>13486</v>
      </c>
      <c r="I1153" s="124">
        <f t="shared" si="354"/>
        <v>10998</v>
      </c>
      <c r="J1153" s="174">
        <f t="shared" si="354"/>
        <v>0</v>
      </c>
      <c r="K1153" s="124">
        <f t="shared" si="354"/>
        <v>10998</v>
      </c>
      <c r="L1153" s="124">
        <f t="shared" si="354"/>
        <v>34948</v>
      </c>
      <c r="M1153" s="124">
        <f t="shared" si="354"/>
        <v>0</v>
      </c>
      <c r="N1153" s="124">
        <f t="shared" si="354"/>
        <v>34948</v>
      </c>
    </row>
    <row r="1154" spans="1:14" ht="68.25" hidden="1" customHeight="1" x14ac:dyDescent="0.25">
      <c r="A1154" s="23" t="s">
        <v>1479</v>
      </c>
      <c r="B1154" s="43" t="s">
        <v>1480</v>
      </c>
      <c r="C1154" s="10">
        <v>200</v>
      </c>
      <c r="D1154" s="13" t="s">
        <v>93</v>
      </c>
      <c r="E1154" s="13" t="s">
        <v>339</v>
      </c>
      <c r="F1154" s="124"/>
      <c r="G1154" s="124"/>
      <c r="H1154" s="124"/>
      <c r="I1154" s="124"/>
      <c r="J1154" s="174"/>
      <c r="K1154" s="124"/>
      <c r="L1154" s="124"/>
      <c r="M1154" s="124"/>
      <c r="N1154" s="124"/>
    </row>
    <row r="1155" spans="1:14" ht="54" customHeight="1" x14ac:dyDescent="0.25">
      <c r="A1155" s="23" t="s">
        <v>1796</v>
      </c>
      <c r="B1155" s="43" t="s">
        <v>1481</v>
      </c>
      <c r="C1155" s="10">
        <v>500</v>
      </c>
      <c r="D1155" s="13" t="s">
        <v>93</v>
      </c>
      <c r="E1155" s="13" t="s">
        <v>339</v>
      </c>
      <c r="F1155" s="124">
        <v>13486</v>
      </c>
      <c r="G1155" s="124"/>
      <c r="H1155" s="123">
        <f>F1155+G1155</f>
        <v>13486</v>
      </c>
      <c r="I1155" s="124">
        <v>10998</v>
      </c>
      <c r="J1155" s="174"/>
      <c r="K1155" s="123">
        <f>I1155+J1155</f>
        <v>10998</v>
      </c>
      <c r="L1155" s="124">
        <v>34948</v>
      </c>
      <c r="M1155" s="124"/>
      <c r="N1155" s="123">
        <f>L1155+M1155</f>
        <v>34948</v>
      </c>
    </row>
    <row r="1156" spans="1:14" ht="69.75" hidden="1" customHeight="1" x14ac:dyDescent="0.25">
      <c r="A1156" s="23" t="s">
        <v>1479</v>
      </c>
      <c r="B1156" s="43" t="s">
        <v>1481</v>
      </c>
      <c r="C1156" s="10">
        <v>200</v>
      </c>
      <c r="D1156" s="13" t="s">
        <v>93</v>
      </c>
      <c r="E1156" s="13" t="s">
        <v>339</v>
      </c>
      <c r="F1156" s="123"/>
      <c r="G1156" s="123"/>
      <c r="H1156" s="123"/>
      <c r="I1156" s="123"/>
      <c r="J1156" s="164"/>
      <c r="K1156" s="123"/>
      <c r="L1156" s="123"/>
      <c r="M1156" s="123"/>
      <c r="N1156" s="123"/>
    </row>
    <row r="1157" spans="1:14" ht="35.25" customHeight="1" x14ac:dyDescent="0.25">
      <c r="A1157" s="25" t="s">
        <v>1482</v>
      </c>
      <c r="B1157" s="33" t="s">
        <v>1483</v>
      </c>
      <c r="C1157" s="5"/>
      <c r="D1157" s="5"/>
      <c r="E1157" s="2"/>
      <c r="F1157" s="140">
        <f t="shared" ref="F1157:N1157" si="355">F1158+F1160</f>
        <v>3970</v>
      </c>
      <c r="G1157" s="140">
        <f>G1158+G1160+G1162</f>
        <v>17121</v>
      </c>
      <c r="H1157" s="140">
        <f>H1158+H1160+H1162</f>
        <v>21091</v>
      </c>
      <c r="I1157" s="140">
        <f t="shared" si="355"/>
        <v>3970</v>
      </c>
      <c r="J1157" s="163">
        <f t="shared" si="355"/>
        <v>0</v>
      </c>
      <c r="K1157" s="140">
        <f t="shared" si="355"/>
        <v>3970</v>
      </c>
      <c r="L1157" s="140">
        <f t="shared" si="355"/>
        <v>3970</v>
      </c>
      <c r="M1157" s="140">
        <f t="shared" si="355"/>
        <v>0</v>
      </c>
      <c r="N1157" s="140">
        <f t="shared" si="355"/>
        <v>3970</v>
      </c>
    </row>
    <row r="1158" spans="1:14" ht="39" customHeight="1" x14ac:dyDescent="0.25">
      <c r="A1158" s="23" t="s">
        <v>1484</v>
      </c>
      <c r="B1158" s="35" t="s">
        <v>1485</v>
      </c>
      <c r="C1158" s="6"/>
      <c r="D1158" s="6"/>
      <c r="E1158" s="6"/>
      <c r="F1158" s="123">
        <f t="shared" ref="F1158:N1158" si="356">F1159</f>
        <v>2325</v>
      </c>
      <c r="G1158" s="123">
        <f t="shared" si="356"/>
        <v>0</v>
      </c>
      <c r="H1158" s="123">
        <f t="shared" si="356"/>
        <v>2325</v>
      </c>
      <c r="I1158" s="123">
        <f t="shared" si="356"/>
        <v>370</v>
      </c>
      <c r="J1158" s="164">
        <f t="shared" si="356"/>
        <v>0</v>
      </c>
      <c r="K1158" s="123">
        <f t="shared" si="356"/>
        <v>370</v>
      </c>
      <c r="L1158" s="123">
        <f t="shared" si="356"/>
        <v>370</v>
      </c>
      <c r="M1158" s="123">
        <f t="shared" si="356"/>
        <v>0</v>
      </c>
      <c r="N1158" s="123">
        <f t="shared" si="356"/>
        <v>370</v>
      </c>
    </row>
    <row r="1159" spans="1:14" ht="39" customHeight="1" x14ac:dyDescent="0.25">
      <c r="A1159" s="23" t="s">
        <v>87</v>
      </c>
      <c r="B1159" s="35" t="s">
        <v>1486</v>
      </c>
      <c r="C1159" s="7" t="s">
        <v>49</v>
      </c>
      <c r="D1159" s="7" t="s">
        <v>339</v>
      </c>
      <c r="E1159" s="7" t="s">
        <v>30</v>
      </c>
      <c r="F1159" s="123">
        <v>2325</v>
      </c>
      <c r="G1159" s="123"/>
      <c r="H1159" s="123">
        <f>F1159+G1159</f>
        <v>2325</v>
      </c>
      <c r="I1159" s="123">
        <v>370</v>
      </c>
      <c r="J1159" s="164"/>
      <c r="K1159" s="123">
        <f>I1159+J1159</f>
        <v>370</v>
      </c>
      <c r="L1159" s="123">
        <v>370</v>
      </c>
      <c r="M1159" s="123"/>
      <c r="N1159" s="123">
        <f>L1159+M1159</f>
        <v>370</v>
      </c>
    </row>
    <row r="1160" spans="1:14" ht="69.75" customHeight="1" x14ac:dyDescent="0.25">
      <c r="A1160" s="23" t="s">
        <v>1487</v>
      </c>
      <c r="B1160" s="35" t="s">
        <v>1488</v>
      </c>
      <c r="C1160" s="6"/>
      <c r="D1160" s="6"/>
      <c r="E1160" s="6"/>
      <c r="F1160" s="123">
        <f t="shared" ref="F1160:N1160" si="357">F1161</f>
        <v>1645</v>
      </c>
      <c r="G1160" s="123">
        <f t="shared" si="357"/>
        <v>0</v>
      </c>
      <c r="H1160" s="123">
        <f t="shared" si="357"/>
        <v>1645</v>
      </c>
      <c r="I1160" s="123">
        <f t="shared" si="357"/>
        <v>3600</v>
      </c>
      <c r="J1160" s="164">
        <f t="shared" si="357"/>
        <v>0</v>
      </c>
      <c r="K1160" s="123">
        <f t="shared" si="357"/>
        <v>3600</v>
      </c>
      <c r="L1160" s="123">
        <f t="shared" si="357"/>
        <v>3600</v>
      </c>
      <c r="M1160" s="123">
        <f t="shared" si="357"/>
        <v>0</v>
      </c>
      <c r="N1160" s="123">
        <f t="shared" si="357"/>
        <v>3600</v>
      </c>
    </row>
    <row r="1161" spans="1:14" ht="63" x14ac:dyDescent="0.25">
      <c r="A1161" s="23" t="s">
        <v>1489</v>
      </c>
      <c r="B1161" s="35" t="s">
        <v>1490</v>
      </c>
      <c r="C1161" s="7" t="s">
        <v>70</v>
      </c>
      <c r="D1161" s="7" t="s">
        <v>339</v>
      </c>
      <c r="E1161" s="7" t="s">
        <v>30</v>
      </c>
      <c r="F1161" s="123">
        <v>1645</v>
      </c>
      <c r="G1161" s="123"/>
      <c r="H1161" s="123">
        <f>F1161+G1161</f>
        <v>1645</v>
      </c>
      <c r="I1161" s="123">
        <v>3600</v>
      </c>
      <c r="J1161" s="164"/>
      <c r="K1161" s="123">
        <f>I1161+J1161</f>
        <v>3600</v>
      </c>
      <c r="L1161" s="123">
        <v>3600</v>
      </c>
      <c r="M1161" s="123"/>
      <c r="N1161" s="123">
        <f>L1161+M1161</f>
        <v>3600</v>
      </c>
    </row>
    <row r="1162" spans="1:14" ht="57.75" customHeight="1" x14ac:dyDescent="0.25">
      <c r="A1162" s="24" t="s">
        <v>1956</v>
      </c>
      <c r="B1162" s="35" t="s">
        <v>1859</v>
      </c>
      <c r="C1162" s="7"/>
      <c r="D1162" s="7"/>
      <c r="E1162" s="7"/>
      <c r="F1162" s="123"/>
      <c r="G1162" s="123">
        <f>G1163</f>
        <v>17121</v>
      </c>
      <c r="H1162" s="123">
        <f>H1163</f>
        <v>17121</v>
      </c>
      <c r="I1162" s="123"/>
      <c r="J1162" s="164"/>
      <c r="K1162" s="123"/>
      <c r="L1162" s="123"/>
      <c r="M1162" s="123"/>
      <c r="N1162" s="123"/>
    </row>
    <row r="1163" spans="1:14" ht="47.25" x14ac:dyDescent="0.25">
      <c r="A1163" s="24" t="s">
        <v>1861</v>
      </c>
      <c r="B1163" s="35" t="s">
        <v>1860</v>
      </c>
      <c r="C1163" s="7" t="s">
        <v>70</v>
      </c>
      <c r="D1163" s="7" t="s">
        <v>339</v>
      </c>
      <c r="E1163" s="7" t="s">
        <v>81</v>
      </c>
      <c r="F1163" s="123"/>
      <c r="G1163" s="123">
        <v>17121</v>
      </c>
      <c r="H1163" s="123">
        <f>F1163+G1163</f>
        <v>17121</v>
      </c>
      <c r="I1163" s="123"/>
      <c r="J1163" s="164"/>
      <c r="K1163" s="123"/>
      <c r="L1163" s="123"/>
      <c r="M1163" s="123"/>
      <c r="N1163" s="123"/>
    </row>
    <row r="1164" spans="1:14" ht="38.25" customHeight="1" x14ac:dyDescent="0.25">
      <c r="A1164" s="25" t="s">
        <v>1491</v>
      </c>
      <c r="B1164" s="38" t="s">
        <v>1492</v>
      </c>
      <c r="C1164" s="8"/>
      <c r="D1164" s="8"/>
      <c r="E1164" s="8"/>
      <c r="F1164" s="142">
        <f t="shared" ref="F1164:N1164" si="358">F1168+F1165</f>
        <v>9161</v>
      </c>
      <c r="G1164" s="142">
        <f t="shared" si="358"/>
        <v>0</v>
      </c>
      <c r="H1164" s="142">
        <f t="shared" si="358"/>
        <v>9161</v>
      </c>
      <c r="I1164" s="142">
        <f t="shared" si="358"/>
        <v>9409</v>
      </c>
      <c r="J1164" s="166">
        <f t="shared" si="358"/>
        <v>0</v>
      </c>
      <c r="K1164" s="142">
        <f t="shared" si="358"/>
        <v>9409</v>
      </c>
      <c r="L1164" s="142">
        <f t="shared" si="358"/>
        <v>9632</v>
      </c>
      <c r="M1164" s="142">
        <f t="shared" si="358"/>
        <v>0</v>
      </c>
      <c r="N1164" s="142">
        <f t="shared" si="358"/>
        <v>9632</v>
      </c>
    </row>
    <row r="1165" spans="1:14" ht="127.5" customHeight="1" x14ac:dyDescent="0.25">
      <c r="A1165" s="23" t="s">
        <v>1493</v>
      </c>
      <c r="B1165" s="43" t="s">
        <v>1494</v>
      </c>
      <c r="C1165" s="10"/>
      <c r="D1165" s="10"/>
      <c r="E1165" s="10"/>
      <c r="F1165" s="141">
        <f t="shared" ref="F1165:N1165" si="359">F1166+F1167</f>
        <v>9024</v>
      </c>
      <c r="G1165" s="141">
        <f t="shared" si="359"/>
        <v>0</v>
      </c>
      <c r="H1165" s="141">
        <f t="shared" si="359"/>
        <v>9024</v>
      </c>
      <c r="I1165" s="141">
        <f t="shared" si="359"/>
        <v>9268</v>
      </c>
      <c r="J1165" s="165">
        <f t="shared" si="359"/>
        <v>0</v>
      </c>
      <c r="K1165" s="141">
        <f t="shared" si="359"/>
        <v>9268</v>
      </c>
      <c r="L1165" s="141">
        <f t="shared" si="359"/>
        <v>9491</v>
      </c>
      <c r="M1165" s="141">
        <f t="shared" si="359"/>
        <v>0</v>
      </c>
      <c r="N1165" s="141">
        <f t="shared" si="359"/>
        <v>9491</v>
      </c>
    </row>
    <row r="1166" spans="1:14" ht="144.75" customHeight="1" x14ac:dyDescent="0.25">
      <c r="A1166" s="23" t="s">
        <v>1495</v>
      </c>
      <c r="B1166" s="43" t="s">
        <v>1496</v>
      </c>
      <c r="C1166" s="10">
        <v>100</v>
      </c>
      <c r="D1166" s="7" t="s">
        <v>339</v>
      </c>
      <c r="E1166" s="7" t="s">
        <v>30</v>
      </c>
      <c r="F1166" s="123">
        <v>7788</v>
      </c>
      <c r="G1166" s="123"/>
      <c r="H1166" s="123">
        <f>F1166+G1166</f>
        <v>7788</v>
      </c>
      <c r="I1166" s="123">
        <v>8108</v>
      </c>
      <c r="J1166" s="164"/>
      <c r="K1166" s="123">
        <f>I1166+J1166</f>
        <v>8108</v>
      </c>
      <c r="L1166" s="123">
        <v>8432</v>
      </c>
      <c r="M1166" s="123"/>
      <c r="N1166" s="123">
        <f>L1166+M1166</f>
        <v>8432</v>
      </c>
    </row>
    <row r="1167" spans="1:14" ht="110.25" x14ac:dyDescent="0.25">
      <c r="A1167" s="23" t="s">
        <v>1497</v>
      </c>
      <c r="B1167" s="43" t="s">
        <v>1496</v>
      </c>
      <c r="C1167" s="10">
        <v>200</v>
      </c>
      <c r="D1167" s="7" t="s">
        <v>339</v>
      </c>
      <c r="E1167" s="7" t="s">
        <v>30</v>
      </c>
      <c r="F1167" s="123">
        <v>1236</v>
      </c>
      <c r="G1167" s="123"/>
      <c r="H1167" s="123">
        <f>F1167+G1167</f>
        <v>1236</v>
      </c>
      <c r="I1167" s="123">
        <v>1160</v>
      </c>
      <c r="J1167" s="164"/>
      <c r="K1167" s="123">
        <f>I1167+J1167</f>
        <v>1160</v>
      </c>
      <c r="L1167" s="123">
        <v>1059</v>
      </c>
      <c r="M1167" s="123"/>
      <c r="N1167" s="123">
        <f>L1167+M1167</f>
        <v>1059</v>
      </c>
    </row>
    <row r="1168" spans="1:14" ht="56.25" customHeight="1" x14ac:dyDescent="0.25">
      <c r="A1168" s="23" t="s">
        <v>1498</v>
      </c>
      <c r="B1168" s="57" t="s">
        <v>1499</v>
      </c>
      <c r="C1168" s="71"/>
      <c r="D1168" s="12"/>
      <c r="E1168" s="12"/>
      <c r="F1168" s="141">
        <f t="shared" ref="F1168:N1168" si="360">F1169</f>
        <v>137</v>
      </c>
      <c r="G1168" s="141">
        <f t="shared" si="360"/>
        <v>0</v>
      </c>
      <c r="H1168" s="141">
        <f t="shared" si="360"/>
        <v>137</v>
      </c>
      <c r="I1168" s="141">
        <f t="shared" si="360"/>
        <v>141</v>
      </c>
      <c r="J1168" s="165">
        <f t="shared" si="360"/>
        <v>0</v>
      </c>
      <c r="K1168" s="141">
        <f t="shared" si="360"/>
        <v>141</v>
      </c>
      <c r="L1168" s="141">
        <f t="shared" si="360"/>
        <v>141</v>
      </c>
      <c r="M1168" s="141">
        <f t="shared" si="360"/>
        <v>0</v>
      </c>
      <c r="N1168" s="141">
        <f t="shared" si="360"/>
        <v>141</v>
      </c>
    </row>
    <row r="1169" spans="1:14" ht="89.25" customHeight="1" x14ac:dyDescent="0.25">
      <c r="A1169" s="23" t="s">
        <v>1500</v>
      </c>
      <c r="B1169" s="43" t="s">
        <v>1501</v>
      </c>
      <c r="C1169" s="10">
        <v>200</v>
      </c>
      <c r="D1169" s="13" t="s">
        <v>339</v>
      </c>
      <c r="E1169" s="13" t="s">
        <v>30</v>
      </c>
      <c r="F1169" s="123">
        <v>137</v>
      </c>
      <c r="G1169" s="123"/>
      <c r="H1169" s="123">
        <f>F1169+G1169</f>
        <v>137</v>
      </c>
      <c r="I1169" s="123">
        <v>141</v>
      </c>
      <c r="J1169" s="164"/>
      <c r="K1169" s="123">
        <f>I1169+J1169</f>
        <v>141</v>
      </c>
      <c r="L1169" s="123">
        <v>141</v>
      </c>
      <c r="M1169" s="123"/>
      <c r="N1169" s="123">
        <f>L1169+M1169</f>
        <v>141</v>
      </c>
    </row>
    <row r="1170" spans="1:14" ht="23.25" customHeight="1" x14ac:dyDescent="0.25">
      <c r="A1170" s="25" t="s">
        <v>1502</v>
      </c>
      <c r="B1170" s="38" t="s">
        <v>1503</v>
      </c>
      <c r="C1170" s="9"/>
      <c r="D1170" s="9"/>
      <c r="E1170" s="9"/>
      <c r="F1170" s="142">
        <f t="shared" ref="F1170:N1170" si="361">F1171+F1173</f>
        <v>123</v>
      </c>
      <c r="G1170" s="142">
        <f t="shared" si="361"/>
        <v>0</v>
      </c>
      <c r="H1170" s="142">
        <f t="shared" si="361"/>
        <v>123</v>
      </c>
      <c r="I1170" s="142">
        <f t="shared" si="361"/>
        <v>123</v>
      </c>
      <c r="J1170" s="166">
        <f t="shared" si="361"/>
        <v>0</v>
      </c>
      <c r="K1170" s="142">
        <f t="shared" si="361"/>
        <v>123</v>
      </c>
      <c r="L1170" s="142">
        <f t="shared" si="361"/>
        <v>123</v>
      </c>
      <c r="M1170" s="142">
        <f t="shared" si="361"/>
        <v>0</v>
      </c>
      <c r="N1170" s="142">
        <f t="shared" si="361"/>
        <v>123</v>
      </c>
    </row>
    <row r="1171" spans="1:14" ht="31.5" x14ac:dyDescent="0.25">
      <c r="A1171" s="23" t="s">
        <v>1504</v>
      </c>
      <c r="B1171" s="35" t="s">
        <v>1505</v>
      </c>
      <c r="C1171" s="10"/>
      <c r="D1171" s="12"/>
      <c r="E1171" s="12"/>
      <c r="F1171" s="141">
        <f t="shared" ref="F1171:N1171" si="362">F1172</f>
        <v>27</v>
      </c>
      <c r="G1171" s="141">
        <f t="shared" si="362"/>
        <v>0</v>
      </c>
      <c r="H1171" s="141">
        <f t="shared" si="362"/>
        <v>27</v>
      </c>
      <c r="I1171" s="141">
        <f t="shared" si="362"/>
        <v>27</v>
      </c>
      <c r="J1171" s="165">
        <f t="shared" si="362"/>
        <v>0</v>
      </c>
      <c r="K1171" s="141">
        <f t="shared" si="362"/>
        <v>27</v>
      </c>
      <c r="L1171" s="141">
        <f t="shared" si="362"/>
        <v>27</v>
      </c>
      <c r="M1171" s="141">
        <f t="shared" si="362"/>
        <v>0</v>
      </c>
      <c r="N1171" s="141">
        <f t="shared" si="362"/>
        <v>27</v>
      </c>
    </row>
    <row r="1172" spans="1:14" ht="96.75" customHeight="1" x14ac:dyDescent="0.25">
      <c r="A1172" s="23" t="s">
        <v>1506</v>
      </c>
      <c r="B1172" s="35" t="s">
        <v>1507</v>
      </c>
      <c r="C1172" s="10">
        <v>200</v>
      </c>
      <c r="D1172" s="13" t="s">
        <v>93</v>
      </c>
      <c r="E1172" s="13" t="s">
        <v>81</v>
      </c>
      <c r="F1172" s="123">
        <v>27</v>
      </c>
      <c r="G1172" s="123"/>
      <c r="H1172" s="123">
        <f>F1172+G1172</f>
        <v>27</v>
      </c>
      <c r="I1172" s="123">
        <v>27</v>
      </c>
      <c r="J1172" s="164"/>
      <c r="K1172" s="123">
        <f>I1172+J1172</f>
        <v>27</v>
      </c>
      <c r="L1172" s="123">
        <v>27</v>
      </c>
      <c r="M1172" s="123"/>
      <c r="N1172" s="123">
        <f>L1172+M1172</f>
        <v>27</v>
      </c>
    </row>
    <row r="1173" spans="1:14" ht="35.25" customHeight="1" x14ac:dyDescent="0.25">
      <c r="A1173" s="23" t="s">
        <v>1508</v>
      </c>
      <c r="B1173" s="35" t="s">
        <v>1509</v>
      </c>
      <c r="C1173" s="10"/>
      <c r="D1173" s="12"/>
      <c r="E1173" s="12"/>
      <c r="F1173" s="141">
        <f t="shared" ref="F1173:N1173" si="363">F1175+F1174</f>
        <v>96</v>
      </c>
      <c r="G1173" s="141">
        <f t="shared" si="363"/>
        <v>0</v>
      </c>
      <c r="H1173" s="141">
        <f t="shared" si="363"/>
        <v>96</v>
      </c>
      <c r="I1173" s="141">
        <f t="shared" si="363"/>
        <v>96</v>
      </c>
      <c r="J1173" s="165">
        <f t="shared" si="363"/>
        <v>0</v>
      </c>
      <c r="K1173" s="141">
        <f t="shared" si="363"/>
        <v>96</v>
      </c>
      <c r="L1173" s="141">
        <f t="shared" si="363"/>
        <v>96</v>
      </c>
      <c r="M1173" s="141">
        <f t="shared" si="363"/>
        <v>0</v>
      </c>
      <c r="N1173" s="141">
        <f t="shared" si="363"/>
        <v>96</v>
      </c>
    </row>
    <row r="1174" spans="1:14" ht="49.5" hidden="1" customHeight="1" x14ac:dyDescent="0.25">
      <c r="A1174" s="98" t="s">
        <v>225</v>
      </c>
      <c r="B1174" s="35" t="s">
        <v>1510</v>
      </c>
      <c r="C1174" s="10">
        <v>600</v>
      </c>
      <c r="D1174" s="13" t="s">
        <v>687</v>
      </c>
      <c r="E1174" s="13" t="s">
        <v>21</v>
      </c>
      <c r="F1174" s="123"/>
      <c r="G1174" s="123"/>
      <c r="H1174" s="123"/>
      <c r="I1174" s="123"/>
      <c r="J1174" s="164"/>
      <c r="K1174" s="123"/>
      <c r="L1174" s="123"/>
      <c r="M1174" s="123"/>
      <c r="N1174" s="123"/>
    </row>
    <row r="1175" spans="1:14" ht="40.5" customHeight="1" x14ac:dyDescent="0.25">
      <c r="A1175" s="23" t="s">
        <v>174</v>
      </c>
      <c r="B1175" s="35" t="s">
        <v>1511</v>
      </c>
      <c r="C1175" s="10">
        <v>200</v>
      </c>
      <c r="D1175" s="13" t="s">
        <v>93</v>
      </c>
      <c r="E1175" s="13" t="s">
        <v>81</v>
      </c>
      <c r="F1175" s="123">
        <v>96</v>
      </c>
      <c r="G1175" s="123"/>
      <c r="H1175" s="123">
        <f>F1175+G1175</f>
        <v>96</v>
      </c>
      <c r="I1175" s="123">
        <v>96</v>
      </c>
      <c r="J1175" s="164"/>
      <c r="K1175" s="123">
        <f>I1175+J1175</f>
        <v>96</v>
      </c>
      <c r="L1175" s="123">
        <v>96</v>
      </c>
      <c r="M1175" s="123"/>
      <c r="N1175" s="123">
        <f>L1175+M1175</f>
        <v>96</v>
      </c>
    </row>
    <row r="1176" spans="1:14" ht="20.25" customHeight="1" x14ac:dyDescent="0.25">
      <c r="A1176" s="29" t="s">
        <v>451</v>
      </c>
      <c r="B1176" s="31" t="s">
        <v>1512</v>
      </c>
      <c r="C1176" s="16"/>
      <c r="D1176" s="16"/>
      <c r="E1176" s="16"/>
      <c r="F1176" s="143">
        <f t="shared" ref="F1176:N1176" si="364">F1177+F1182</f>
        <v>105656</v>
      </c>
      <c r="G1176" s="143">
        <f t="shared" si="364"/>
        <v>0</v>
      </c>
      <c r="H1176" s="143">
        <f t="shared" si="364"/>
        <v>105656</v>
      </c>
      <c r="I1176" s="143">
        <f t="shared" si="364"/>
        <v>94374</v>
      </c>
      <c r="J1176" s="167">
        <f t="shared" si="364"/>
        <v>-2344</v>
      </c>
      <c r="K1176" s="143">
        <f t="shared" si="364"/>
        <v>92030</v>
      </c>
      <c r="L1176" s="143">
        <f t="shared" si="364"/>
        <v>90991</v>
      </c>
      <c r="M1176" s="143">
        <f t="shared" si="364"/>
        <v>-2364</v>
      </c>
      <c r="N1176" s="143">
        <f t="shared" si="364"/>
        <v>88627</v>
      </c>
    </row>
    <row r="1177" spans="1:14" ht="38.25" customHeight="1" x14ac:dyDescent="0.25">
      <c r="A1177" s="24" t="s">
        <v>237</v>
      </c>
      <c r="B1177" s="48" t="s">
        <v>1513</v>
      </c>
      <c r="C1177" s="14"/>
      <c r="D1177" s="14"/>
      <c r="E1177" s="14"/>
      <c r="F1177" s="123">
        <f t="shared" ref="F1177:N1177" si="365">F1179+F1180+F1181+F1178</f>
        <v>90398</v>
      </c>
      <c r="G1177" s="123">
        <f t="shared" si="365"/>
        <v>0</v>
      </c>
      <c r="H1177" s="123">
        <f t="shared" si="365"/>
        <v>90398</v>
      </c>
      <c r="I1177" s="123">
        <f t="shared" si="365"/>
        <v>78701</v>
      </c>
      <c r="J1177" s="164">
        <f t="shared" si="365"/>
        <v>-1929</v>
      </c>
      <c r="K1177" s="123">
        <f t="shared" si="365"/>
        <v>76772</v>
      </c>
      <c r="L1177" s="123">
        <f t="shared" si="365"/>
        <v>75318</v>
      </c>
      <c r="M1177" s="123">
        <f t="shared" si="365"/>
        <v>-1949</v>
      </c>
      <c r="N1177" s="123">
        <f t="shared" si="365"/>
        <v>73369</v>
      </c>
    </row>
    <row r="1178" spans="1:14" ht="47.25" x14ac:dyDescent="0.25">
      <c r="A1178" s="24" t="s">
        <v>181</v>
      </c>
      <c r="B1178" s="48" t="s">
        <v>1829</v>
      </c>
      <c r="C1178" s="14" t="s">
        <v>16</v>
      </c>
      <c r="D1178" s="14" t="s">
        <v>339</v>
      </c>
      <c r="E1178" s="14" t="s">
        <v>81</v>
      </c>
      <c r="F1178" s="123">
        <v>6400</v>
      </c>
      <c r="G1178" s="123"/>
      <c r="H1178" s="123">
        <f>F1178+G1178</f>
        <v>6400</v>
      </c>
      <c r="I1178" s="123">
        <v>0</v>
      </c>
      <c r="J1178" s="164"/>
      <c r="K1178" s="123"/>
      <c r="L1178" s="123"/>
      <c r="M1178" s="123"/>
      <c r="N1178" s="123"/>
    </row>
    <row r="1179" spans="1:14" ht="81.75" customHeight="1" x14ac:dyDescent="0.25">
      <c r="A1179" s="24" t="s">
        <v>241</v>
      </c>
      <c r="B1179" s="48" t="s">
        <v>1514</v>
      </c>
      <c r="C1179" s="15" t="s">
        <v>36</v>
      </c>
      <c r="D1179" s="15" t="s">
        <v>339</v>
      </c>
      <c r="E1179" s="15" t="s">
        <v>81</v>
      </c>
      <c r="F1179" s="123">
        <v>62794</v>
      </c>
      <c r="G1179" s="123"/>
      <c r="H1179" s="123">
        <f>F1179+G1179</f>
        <v>62794</v>
      </c>
      <c r="I1179" s="123">
        <v>64897</v>
      </c>
      <c r="J1179" s="164">
        <v>-1929</v>
      </c>
      <c r="K1179" s="123">
        <f>I1179+J1179</f>
        <v>62968</v>
      </c>
      <c r="L1179" s="123">
        <v>65614</v>
      </c>
      <c r="M1179" s="123">
        <v>-1949</v>
      </c>
      <c r="N1179" s="123">
        <f>L1179+M1179</f>
        <v>63665</v>
      </c>
    </row>
    <row r="1180" spans="1:14" ht="47.25" x14ac:dyDescent="0.25">
      <c r="A1180" s="24" t="s">
        <v>243</v>
      </c>
      <c r="B1180" s="48" t="s">
        <v>1514</v>
      </c>
      <c r="C1180" s="15" t="s">
        <v>49</v>
      </c>
      <c r="D1180" s="15" t="s">
        <v>339</v>
      </c>
      <c r="E1180" s="15" t="s">
        <v>81</v>
      </c>
      <c r="F1180" s="123">
        <v>20784</v>
      </c>
      <c r="G1180" s="123"/>
      <c r="H1180" s="123">
        <f>F1180+G1180</f>
        <v>20784</v>
      </c>
      <c r="I1180" s="123">
        <v>13384</v>
      </c>
      <c r="J1180" s="164"/>
      <c r="K1180" s="123">
        <f>I1180+J1180</f>
        <v>13384</v>
      </c>
      <c r="L1180" s="123">
        <v>9284</v>
      </c>
      <c r="M1180" s="123"/>
      <c r="N1180" s="123">
        <f>L1180+M1180</f>
        <v>9284</v>
      </c>
    </row>
    <row r="1181" spans="1:14" ht="35.25" customHeight="1" x14ac:dyDescent="0.25">
      <c r="A1181" s="24" t="s">
        <v>244</v>
      </c>
      <c r="B1181" s="48" t="s">
        <v>1514</v>
      </c>
      <c r="C1181" s="15" t="s">
        <v>40</v>
      </c>
      <c r="D1181" s="15" t="s">
        <v>339</v>
      </c>
      <c r="E1181" s="15" t="s">
        <v>81</v>
      </c>
      <c r="F1181" s="123">
        <v>420</v>
      </c>
      <c r="G1181" s="123"/>
      <c r="H1181" s="123">
        <f>F1181+G1181</f>
        <v>420</v>
      </c>
      <c r="I1181" s="123">
        <v>420</v>
      </c>
      <c r="J1181" s="164"/>
      <c r="K1181" s="123">
        <f>I1181+J1181</f>
        <v>420</v>
      </c>
      <c r="L1181" s="123">
        <v>420</v>
      </c>
      <c r="M1181" s="123"/>
      <c r="N1181" s="123">
        <f>L1181+M1181</f>
        <v>420</v>
      </c>
    </row>
    <row r="1182" spans="1:14" ht="51.75" customHeight="1" x14ac:dyDescent="0.25">
      <c r="A1182" s="24" t="s">
        <v>1515</v>
      </c>
      <c r="B1182" s="48" t="s">
        <v>1516</v>
      </c>
      <c r="C1182" s="14"/>
      <c r="D1182" s="14"/>
      <c r="E1182" s="14"/>
      <c r="F1182" s="123">
        <f t="shared" ref="F1182:N1182" si="366">F1183</f>
        <v>15258</v>
      </c>
      <c r="G1182" s="123">
        <f t="shared" si="366"/>
        <v>0</v>
      </c>
      <c r="H1182" s="123">
        <f t="shared" si="366"/>
        <v>15258</v>
      </c>
      <c r="I1182" s="123">
        <f t="shared" si="366"/>
        <v>15673</v>
      </c>
      <c r="J1182" s="164">
        <f t="shared" si="366"/>
        <v>-415</v>
      </c>
      <c r="K1182" s="123">
        <f t="shared" si="366"/>
        <v>15258</v>
      </c>
      <c r="L1182" s="123">
        <f t="shared" si="366"/>
        <v>15673</v>
      </c>
      <c r="M1182" s="123">
        <f t="shared" si="366"/>
        <v>-415</v>
      </c>
      <c r="N1182" s="123">
        <f t="shared" si="366"/>
        <v>15258</v>
      </c>
    </row>
    <row r="1183" spans="1:14" ht="51.75" customHeight="1" x14ac:dyDescent="0.25">
      <c r="A1183" s="24" t="s">
        <v>1517</v>
      </c>
      <c r="B1183" s="48" t="s">
        <v>1518</v>
      </c>
      <c r="C1183" s="15" t="s">
        <v>70</v>
      </c>
      <c r="D1183" s="15" t="s">
        <v>339</v>
      </c>
      <c r="E1183" s="15" t="s">
        <v>81</v>
      </c>
      <c r="F1183" s="123">
        <v>15258</v>
      </c>
      <c r="G1183" s="123"/>
      <c r="H1183" s="123">
        <f>F1183+G1183</f>
        <v>15258</v>
      </c>
      <c r="I1183" s="123">
        <v>15673</v>
      </c>
      <c r="J1183" s="164">
        <v>-415</v>
      </c>
      <c r="K1183" s="123">
        <f>I1183+J1183</f>
        <v>15258</v>
      </c>
      <c r="L1183" s="123">
        <v>15673</v>
      </c>
      <c r="M1183" s="123">
        <v>-415</v>
      </c>
      <c r="N1183" s="123">
        <f>L1183+M1183</f>
        <v>15258</v>
      </c>
    </row>
    <row r="1184" spans="1:14" ht="40.5" customHeight="1" x14ac:dyDescent="0.25">
      <c r="A1184" s="25" t="s">
        <v>1519</v>
      </c>
      <c r="B1184" s="37">
        <v>13</v>
      </c>
      <c r="C1184" s="10"/>
      <c r="D1184" s="10"/>
      <c r="E1184" s="10"/>
      <c r="F1184" s="142">
        <f>F1185+F1207+F1213</f>
        <v>540964</v>
      </c>
      <c r="G1184" s="142">
        <f>G1185+G1207+G1213+G1218</f>
        <v>0</v>
      </c>
      <c r="H1184" s="142">
        <f>H1185+H1207+H1213+H1218</f>
        <v>540964</v>
      </c>
      <c r="I1184" s="142">
        <f>I1185+I1207+I1213</f>
        <v>573014</v>
      </c>
      <c r="J1184" s="166">
        <f>J1185+J1207+J1213+J1218</f>
        <v>-5818</v>
      </c>
      <c r="K1184" s="142">
        <f>K1185+K1207+K1213+K1218</f>
        <v>567196</v>
      </c>
      <c r="L1184" s="142">
        <f>L1185+L1207+L1213</f>
        <v>584404</v>
      </c>
      <c r="M1184" s="142">
        <f>M1185+M1207+M1213+M1218</f>
        <v>-5995</v>
      </c>
      <c r="N1184" s="142">
        <f>N1185+N1207+N1213+N1218</f>
        <v>578409</v>
      </c>
    </row>
    <row r="1185" spans="1:14" ht="32.25" customHeight="1" x14ac:dyDescent="0.25">
      <c r="A1185" s="25" t="s">
        <v>1520</v>
      </c>
      <c r="B1185" s="38" t="s">
        <v>1521</v>
      </c>
      <c r="C1185" s="10"/>
      <c r="D1185" s="10"/>
      <c r="E1185" s="10"/>
      <c r="F1185" s="142">
        <f t="shared" ref="F1185:N1185" si="367">F1186+F1190+F1194+F1201+F1197</f>
        <v>485922</v>
      </c>
      <c r="G1185" s="142">
        <f t="shared" si="367"/>
        <v>-143</v>
      </c>
      <c r="H1185" s="142">
        <f t="shared" si="367"/>
        <v>485779</v>
      </c>
      <c r="I1185" s="142">
        <f t="shared" si="367"/>
        <v>516395</v>
      </c>
      <c r="J1185" s="166">
        <f t="shared" si="367"/>
        <v>-4429</v>
      </c>
      <c r="K1185" s="142">
        <f t="shared" si="367"/>
        <v>511966</v>
      </c>
      <c r="L1185" s="142">
        <f t="shared" si="367"/>
        <v>527614</v>
      </c>
      <c r="M1185" s="142">
        <f t="shared" si="367"/>
        <v>-4607</v>
      </c>
      <c r="N1185" s="142">
        <f t="shared" si="367"/>
        <v>523007</v>
      </c>
    </row>
    <row r="1186" spans="1:14" ht="27.75" customHeight="1" x14ac:dyDescent="0.25">
      <c r="A1186" s="23" t="s">
        <v>1522</v>
      </c>
      <c r="B1186" s="43" t="s">
        <v>1523</v>
      </c>
      <c r="C1186" s="10"/>
      <c r="D1186" s="10"/>
      <c r="E1186" s="10"/>
      <c r="F1186" s="141">
        <f t="shared" ref="F1186:N1186" si="368">F1187+F1188+F1189</f>
        <v>30668</v>
      </c>
      <c r="G1186" s="141">
        <f t="shared" si="368"/>
        <v>0</v>
      </c>
      <c r="H1186" s="141">
        <f t="shared" si="368"/>
        <v>30668</v>
      </c>
      <c r="I1186" s="141">
        <f t="shared" si="368"/>
        <v>38897</v>
      </c>
      <c r="J1186" s="165">
        <f t="shared" si="368"/>
        <v>0</v>
      </c>
      <c r="K1186" s="141">
        <f t="shared" si="368"/>
        <v>38897</v>
      </c>
      <c r="L1186" s="141">
        <f t="shared" si="368"/>
        <v>38897</v>
      </c>
      <c r="M1186" s="141">
        <f t="shared" si="368"/>
        <v>0</v>
      </c>
      <c r="N1186" s="141">
        <f t="shared" si="368"/>
        <v>38897</v>
      </c>
    </row>
    <row r="1187" spans="1:14" ht="47.25" x14ac:dyDescent="0.25">
      <c r="A1187" s="23" t="s">
        <v>1524</v>
      </c>
      <c r="B1187" s="43" t="s">
        <v>1525</v>
      </c>
      <c r="C1187" s="10">
        <v>200</v>
      </c>
      <c r="D1187" s="13" t="s">
        <v>93</v>
      </c>
      <c r="E1187" s="13" t="s">
        <v>21</v>
      </c>
      <c r="F1187" s="123">
        <v>27294</v>
      </c>
      <c r="G1187" s="123"/>
      <c r="H1187" s="123">
        <f>F1187+G1187</f>
        <v>27294</v>
      </c>
      <c r="I1187" s="123">
        <v>27356</v>
      </c>
      <c r="J1187" s="164"/>
      <c r="K1187" s="123">
        <f>I1187+J1187</f>
        <v>27356</v>
      </c>
      <c r="L1187" s="123">
        <v>27356</v>
      </c>
      <c r="M1187" s="123"/>
      <c r="N1187" s="123">
        <f>L1187+M1187</f>
        <v>27356</v>
      </c>
    </row>
    <row r="1188" spans="1:14" ht="32.25" customHeight="1" x14ac:dyDescent="0.25">
      <c r="A1188" s="23" t="s">
        <v>1526</v>
      </c>
      <c r="B1188" s="43" t="s">
        <v>1525</v>
      </c>
      <c r="C1188" s="10">
        <v>300</v>
      </c>
      <c r="D1188" s="13" t="s">
        <v>93</v>
      </c>
      <c r="E1188" s="13" t="s">
        <v>21</v>
      </c>
      <c r="F1188" s="123">
        <v>374</v>
      </c>
      <c r="G1188" s="123"/>
      <c r="H1188" s="123">
        <f>F1188+G1188</f>
        <v>374</v>
      </c>
      <c r="I1188" s="123">
        <v>441</v>
      </c>
      <c r="J1188" s="164"/>
      <c r="K1188" s="123">
        <f>I1188+J1188</f>
        <v>441</v>
      </c>
      <c r="L1188" s="123">
        <v>441</v>
      </c>
      <c r="M1188" s="123"/>
      <c r="N1188" s="123">
        <f>L1188+M1188</f>
        <v>441</v>
      </c>
    </row>
    <row r="1189" spans="1:14" ht="34.5" customHeight="1" x14ac:dyDescent="0.25">
      <c r="A1189" s="23" t="s">
        <v>1527</v>
      </c>
      <c r="B1189" s="43" t="s">
        <v>1525</v>
      </c>
      <c r="C1189" s="10">
        <v>800</v>
      </c>
      <c r="D1189" s="13" t="s">
        <v>93</v>
      </c>
      <c r="E1189" s="13" t="s">
        <v>21</v>
      </c>
      <c r="F1189" s="123">
        <v>3000</v>
      </c>
      <c r="G1189" s="123"/>
      <c r="H1189" s="123">
        <f>F1189+G1189</f>
        <v>3000</v>
      </c>
      <c r="I1189" s="123">
        <v>11100</v>
      </c>
      <c r="J1189" s="164"/>
      <c r="K1189" s="123">
        <f>I1189+J1189</f>
        <v>11100</v>
      </c>
      <c r="L1189" s="123">
        <v>11100</v>
      </c>
      <c r="M1189" s="123"/>
      <c r="N1189" s="123">
        <f>L1189+M1189</f>
        <v>11100</v>
      </c>
    </row>
    <row r="1190" spans="1:14" ht="49.5" customHeight="1" x14ac:dyDescent="0.25">
      <c r="A1190" s="23" t="s">
        <v>1528</v>
      </c>
      <c r="B1190" s="43" t="s">
        <v>1529</v>
      </c>
      <c r="C1190" s="10"/>
      <c r="D1190" s="12"/>
      <c r="E1190" s="12"/>
      <c r="F1190" s="141">
        <f t="shared" ref="F1190:N1190" si="369">F1191+F1193</f>
        <v>3000</v>
      </c>
      <c r="G1190" s="141">
        <f t="shared" si="369"/>
        <v>0</v>
      </c>
      <c r="H1190" s="141">
        <f t="shared" si="369"/>
        <v>3000</v>
      </c>
      <c r="I1190" s="141">
        <f t="shared" si="369"/>
        <v>3000</v>
      </c>
      <c r="J1190" s="165">
        <f t="shared" si="369"/>
        <v>0</v>
      </c>
      <c r="K1190" s="141">
        <f t="shared" si="369"/>
        <v>3000</v>
      </c>
      <c r="L1190" s="141">
        <f t="shared" si="369"/>
        <v>3000</v>
      </c>
      <c r="M1190" s="141">
        <f t="shared" si="369"/>
        <v>0</v>
      </c>
      <c r="N1190" s="141">
        <f t="shared" si="369"/>
        <v>3000</v>
      </c>
    </row>
    <row r="1191" spans="1:14" ht="63" x14ac:dyDescent="0.25">
      <c r="A1191" s="23" t="s">
        <v>1530</v>
      </c>
      <c r="B1191" s="43" t="s">
        <v>1531</v>
      </c>
      <c r="C1191" s="10">
        <v>200</v>
      </c>
      <c r="D1191" s="13" t="s">
        <v>93</v>
      </c>
      <c r="E1191" s="13" t="s">
        <v>21</v>
      </c>
      <c r="F1191" s="123">
        <v>750</v>
      </c>
      <c r="G1191" s="123"/>
      <c r="H1191" s="123">
        <f>F1191+G1191</f>
        <v>750</v>
      </c>
      <c r="I1191" s="123">
        <v>750</v>
      </c>
      <c r="J1191" s="164"/>
      <c r="K1191" s="123">
        <f>I1191+J1191</f>
        <v>750</v>
      </c>
      <c r="L1191" s="123">
        <v>750</v>
      </c>
      <c r="M1191" s="123"/>
      <c r="N1191" s="123">
        <f>L1191+M1191</f>
        <v>750</v>
      </c>
    </row>
    <row r="1192" spans="1:14" ht="63" hidden="1" x14ac:dyDescent="0.25">
      <c r="A1192" s="23" t="s">
        <v>1532</v>
      </c>
      <c r="B1192" s="43" t="s">
        <v>1531</v>
      </c>
      <c r="C1192" s="10">
        <v>600</v>
      </c>
      <c r="D1192" s="13" t="s">
        <v>93</v>
      </c>
      <c r="E1192" s="13" t="s">
        <v>21</v>
      </c>
      <c r="F1192" s="123"/>
      <c r="G1192" s="123"/>
      <c r="H1192" s="123"/>
      <c r="I1192" s="123"/>
      <c r="J1192" s="164"/>
      <c r="K1192" s="123"/>
      <c r="L1192" s="123"/>
      <c r="M1192" s="123"/>
      <c r="N1192" s="123"/>
    </row>
    <row r="1193" spans="1:14" ht="51" customHeight="1" x14ac:dyDescent="0.25">
      <c r="A1193" s="23" t="s">
        <v>1533</v>
      </c>
      <c r="B1193" s="43" t="s">
        <v>1531</v>
      </c>
      <c r="C1193" s="10">
        <v>800</v>
      </c>
      <c r="D1193" s="13" t="s">
        <v>93</v>
      </c>
      <c r="E1193" s="13" t="s">
        <v>21</v>
      </c>
      <c r="F1193" s="123">
        <v>2250</v>
      </c>
      <c r="G1193" s="123"/>
      <c r="H1193" s="123">
        <f>F1193+G1193</f>
        <v>2250</v>
      </c>
      <c r="I1193" s="123">
        <v>2250</v>
      </c>
      <c r="J1193" s="164"/>
      <c r="K1193" s="123">
        <f>I1193+J1193</f>
        <v>2250</v>
      </c>
      <c r="L1193" s="123">
        <v>2250</v>
      </c>
      <c r="M1193" s="123"/>
      <c r="N1193" s="123">
        <f>L1193+M1193</f>
        <v>2250</v>
      </c>
    </row>
    <row r="1194" spans="1:14" ht="32.25" customHeight="1" x14ac:dyDescent="0.25">
      <c r="A1194" s="23" t="s">
        <v>1534</v>
      </c>
      <c r="B1194" s="43" t="s">
        <v>1535</v>
      </c>
      <c r="C1194" s="10"/>
      <c r="D1194" s="12"/>
      <c r="E1194" s="12"/>
      <c r="F1194" s="141">
        <f t="shared" ref="F1194:N1194" si="370">F1196</f>
        <v>2726</v>
      </c>
      <c r="G1194" s="141">
        <f t="shared" si="370"/>
        <v>0</v>
      </c>
      <c r="H1194" s="141">
        <f t="shared" si="370"/>
        <v>2726</v>
      </c>
      <c r="I1194" s="141">
        <f t="shared" si="370"/>
        <v>2726</v>
      </c>
      <c r="J1194" s="165">
        <f t="shared" si="370"/>
        <v>0</v>
      </c>
      <c r="K1194" s="141">
        <f t="shared" si="370"/>
        <v>2726</v>
      </c>
      <c r="L1194" s="141">
        <f t="shared" si="370"/>
        <v>2726</v>
      </c>
      <c r="M1194" s="141">
        <f t="shared" si="370"/>
        <v>0</v>
      </c>
      <c r="N1194" s="141">
        <f t="shared" si="370"/>
        <v>2726</v>
      </c>
    </row>
    <row r="1195" spans="1:14" ht="63" hidden="1" x14ac:dyDescent="0.25">
      <c r="A1195" s="23" t="s">
        <v>1536</v>
      </c>
      <c r="B1195" s="43" t="s">
        <v>1537</v>
      </c>
      <c r="C1195" s="10">
        <v>600</v>
      </c>
      <c r="D1195" s="13" t="s">
        <v>93</v>
      </c>
      <c r="E1195" s="13" t="s">
        <v>21</v>
      </c>
      <c r="F1195" s="141"/>
      <c r="G1195" s="141"/>
      <c r="H1195" s="141"/>
      <c r="I1195" s="141"/>
      <c r="J1195" s="165"/>
      <c r="K1195" s="141"/>
      <c r="L1195" s="141"/>
      <c r="M1195" s="141"/>
      <c r="N1195" s="141"/>
    </row>
    <row r="1196" spans="1:14" ht="47.25" x14ac:dyDescent="0.25">
      <c r="A1196" s="23" t="s">
        <v>1538</v>
      </c>
      <c r="B1196" s="43" t="s">
        <v>1537</v>
      </c>
      <c r="C1196" s="10">
        <v>800</v>
      </c>
      <c r="D1196" s="13" t="s">
        <v>93</v>
      </c>
      <c r="E1196" s="13" t="s">
        <v>21</v>
      </c>
      <c r="F1196" s="123">
        <v>2726</v>
      </c>
      <c r="G1196" s="123"/>
      <c r="H1196" s="123">
        <f>F1196+G1196</f>
        <v>2726</v>
      </c>
      <c r="I1196" s="123">
        <v>2726</v>
      </c>
      <c r="J1196" s="164"/>
      <c r="K1196" s="123">
        <f>I1196+J1196</f>
        <v>2726</v>
      </c>
      <c r="L1196" s="123">
        <v>2726</v>
      </c>
      <c r="M1196" s="123"/>
      <c r="N1196" s="123">
        <f>L1196+M1196</f>
        <v>2726</v>
      </c>
    </row>
    <row r="1197" spans="1:14" ht="27" customHeight="1" x14ac:dyDescent="0.25">
      <c r="A1197" s="23" t="s">
        <v>1539</v>
      </c>
      <c r="B1197" s="43" t="s">
        <v>1540</v>
      </c>
      <c r="C1197" s="10"/>
      <c r="D1197" s="12"/>
      <c r="E1197" s="12"/>
      <c r="F1197" s="141">
        <f t="shared" ref="F1197:N1197" si="371">F1198+F1200+F1199</f>
        <v>280974</v>
      </c>
      <c r="G1197" s="141">
        <f t="shared" si="371"/>
        <v>0</v>
      </c>
      <c r="H1197" s="141">
        <f t="shared" si="371"/>
        <v>280974</v>
      </c>
      <c r="I1197" s="141">
        <f t="shared" si="371"/>
        <v>300953</v>
      </c>
      <c r="J1197" s="165">
        <f t="shared" si="371"/>
        <v>0</v>
      </c>
      <c r="K1197" s="141">
        <f t="shared" si="371"/>
        <v>300953</v>
      </c>
      <c r="L1197" s="141">
        <f t="shared" si="371"/>
        <v>306426</v>
      </c>
      <c r="M1197" s="141">
        <f t="shared" si="371"/>
        <v>0</v>
      </c>
      <c r="N1197" s="141">
        <f t="shared" si="371"/>
        <v>306426</v>
      </c>
    </row>
    <row r="1198" spans="1:14" ht="63" x14ac:dyDescent="0.25">
      <c r="A1198" s="23" t="s">
        <v>1541</v>
      </c>
      <c r="B1198" s="43" t="s">
        <v>1542</v>
      </c>
      <c r="C1198" s="10">
        <v>300</v>
      </c>
      <c r="D1198" s="13" t="s">
        <v>37</v>
      </c>
      <c r="E1198" s="13" t="s">
        <v>30</v>
      </c>
      <c r="F1198" s="123">
        <v>247974</v>
      </c>
      <c r="G1198" s="123"/>
      <c r="H1198" s="123">
        <f>F1198+G1198</f>
        <v>247974</v>
      </c>
      <c r="I1198" s="123">
        <v>267853</v>
      </c>
      <c r="J1198" s="164"/>
      <c r="K1198" s="123">
        <f>I1198+J1198</f>
        <v>267853</v>
      </c>
      <c r="L1198" s="123">
        <v>272726</v>
      </c>
      <c r="M1198" s="123"/>
      <c r="N1198" s="123">
        <f>L1198+M1198</f>
        <v>272726</v>
      </c>
    </row>
    <row r="1199" spans="1:14" ht="47.25" x14ac:dyDescent="0.25">
      <c r="A1199" s="23" t="s">
        <v>1543</v>
      </c>
      <c r="B1199" s="43" t="s">
        <v>1542</v>
      </c>
      <c r="C1199" s="10">
        <v>500</v>
      </c>
      <c r="D1199" s="13" t="s">
        <v>37</v>
      </c>
      <c r="E1199" s="13" t="s">
        <v>21</v>
      </c>
      <c r="F1199" s="123">
        <v>33000</v>
      </c>
      <c r="G1199" s="123"/>
      <c r="H1199" s="123">
        <f>F1199+G1199</f>
        <v>33000</v>
      </c>
      <c r="I1199" s="123">
        <v>33100</v>
      </c>
      <c r="J1199" s="164"/>
      <c r="K1199" s="123">
        <f>I1199+J1199</f>
        <v>33100</v>
      </c>
      <c r="L1199" s="123">
        <v>33700</v>
      </c>
      <c r="M1199" s="123"/>
      <c r="N1199" s="123">
        <f>L1199+M1199</f>
        <v>33700</v>
      </c>
    </row>
    <row r="1200" spans="1:14" ht="52.5" hidden="1" customHeight="1" x14ac:dyDescent="0.25">
      <c r="A1200" s="23" t="s">
        <v>1543</v>
      </c>
      <c r="B1200" s="43" t="s">
        <v>1542</v>
      </c>
      <c r="C1200" s="10">
        <v>500</v>
      </c>
      <c r="D1200" s="13" t="s">
        <v>37</v>
      </c>
      <c r="E1200" s="13" t="s">
        <v>30</v>
      </c>
      <c r="F1200" s="123"/>
      <c r="G1200" s="123"/>
      <c r="H1200" s="123"/>
      <c r="I1200" s="123"/>
      <c r="J1200" s="164"/>
      <c r="K1200" s="123"/>
      <c r="L1200" s="123"/>
      <c r="M1200" s="123"/>
      <c r="N1200" s="123"/>
    </row>
    <row r="1201" spans="1:14" ht="39" customHeight="1" x14ac:dyDescent="0.25">
      <c r="A1201" s="23" t="s">
        <v>381</v>
      </c>
      <c r="B1201" s="43" t="s">
        <v>1544</v>
      </c>
      <c r="C1201" s="10"/>
      <c r="D1201" s="12"/>
      <c r="E1201" s="12"/>
      <c r="F1201" s="141">
        <f t="shared" ref="F1201:N1201" si="372">F1202+F1203+F1204+F1205+F1206</f>
        <v>168554</v>
      </c>
      <c r="G1201" s="141">
        <f t="shared" si="372"/>
        <v>-143</v>
      </c>
      <c r="H1201" s="141">
        <f t="shared" si="372"/>
        <v>168411</v>
      </c>
      <c r="I1201" s="141">
        <f t="shared" si="372"/>
        <v>170819</v>
      </c>
      <c r="J1201" s="165">
        <f t="shared" si="372"/>
        <v>-4429</v>
      </c>
      <c r="K1201" s="141">
        <f t="shared" si="372"/>
        <v>166390</v>
      </c>
      <c r="L1201" s="141">
        <f t="shared" si="372"/>
        <v>176565</v>
      </c>
      <c r="M1201" s="141">
        <f t="shared" si="372"/>
        <v>-4607</v>
      </c>
      <c r="N1201" s="141">
        <f t="shared" si="372"/>
        <v>171958</v>
      </c>
    </row>
    <row r="1202" spans="1:14" ht="78.75" x14ac:dyDescent="0.25">
      <c r="A1202" s="23" t="s">
        <v>439</v>
      </c>
      <c r="B1202" s="43" t="s">
        <v>1545</v>
      </c>
      <c r="C1202" s="10">
        <v>100</v>
      </c>
      <c r="D1202" s="13" t="s">
        <v>93</v>
      </c>
      <c r="E1202" s="13" t="s">
        <v>21</v>
      </c>
      <c r="F1202" s="123">
        <v>133893</v>
      </c>
      <c r="G1202" s="123"/>
      <c r="H1202" s="123">
        <f>F1202+G1202</f>
        <v>133893</v>
      </c>
      <c r="I1202" s="123">
        <v>139387</v>
      </c>
      <c r="J1202" s="164">
        <v>-4154</v>
      </c>
      <c r="K1202" s="123">
        <f>I1202+J1202</f>
        <v>135233</v>
      </c>
      <c r="L1202" s="123">
        <v>144962</v>
      </c>
      <c r="M1202" s="123">
        <v>-4321</v>
      </c>
      <c r="N1202" s="123">
        <f>L1202+M1202</f>
        <v>140641</v>
      </c>
    </row>
    <row r="1203" spans="1:14" ht="47.25" x14ac:dyDescent="0.25">
      <c r="A1203" s="23" t="s">
        <v>38</v>
      </c>
      <c r="B1203" s="43" t="s">
        <v>1545</v>
      </c>
      <c r="C1203" s="10">
        <v>200</v>
      </c>
      <c r="D1203" s="13" t="s">
        <v>93</v>
      </c>
      <c r="E1203" s="13" t="s">
        <v>21</v>
      </c>
      <c r="F1203" s="123">
        <v>27915</v>
      </c>
      <c r="G1203" s="123">
        <v>98</v>
      </c>
      <c r="H1203" s="123">
        <f>F1203+G1203</f>
        <v>28013</v>
      </c>
      <c r="I1203" s="123">
        <v>24518</v>
      </c>
      <c r="J1203" s="164">
        <v>85</v>
      </c>
      <c r="K1203" s="123">
        <f>I1203+J1203</f>
        <v>24603</v>
      </c>
      <c r="L1203" s="123">
        <v>24518</v>
      </c>
      <c r="M1203" s="123">
        <v>197</v>
      </c>
      <c r="N1203" s="123">
        <f>L1203+M1203</f>
        <v>24715</v>
      </c>
    </row>
    <row r="1204" spans="1:14" ht="47.25" x14ac:dyDescent="0.25">
      <c r="A1204" s="23" t="s">
        <v>1546</v>
      </c>
      <c r="B1204" s="43" t="s">
        <v>1545</v>
      </c>
      <c r="C1204" s="10">
        <v>600</v>
      </c>
      <c r="D1204" s="13" t="s">
        <v>93</v>
      </c>
      <c r="E1204" s="13" t="s">
        <v>21</v>
      </c>
      <c r="F1204" s="123">
        <v>4104</v>
      </c>
      <c r="G1204" s="123">
        <v>-241</v>
      </c>
      <c r="H1204" s="123">
        <f>F1204+G1204</f>
        <v>3863</v>
      </c>
      <c r="I1204" s="123">
        <v>4272</v>
      </c>
      <c r="J1204" s="164">
        <v>-360</v>
      </c>
      <c r="K1204" s="123">
        <f>I1204+J1204</f>
        <v>3912</v>
      </c>
      <c r="L1204" s="123">
        <v>4443</v>
      </c>
      <c r="M1204" s="123">
        <v>-483</v>
      </c>
      <c r="N1204" s="123">
        <f>L1204+M1204</f>
        <v>3960</v>
      </c>
    </row>
    <row r="1205" spans="1:14" ht="31.5" x14ac:dyDescent="0.25">
      <c r="A1205" s="23" t="s">
        <v>442</v>
      </c>
      <c r="B1205" s="43" t="s">
        <v>1545</v>
      </c>
      <c r="C1205" s="10">
        <v>800</v>
      </c>
      <c r="D1205" s="13" t="s">
        <v>93</v>
      </c>
      <c r="E1205" s="13" t="s">
        <v>21</v>
      </c>
      <c r="F1205" s="123">
        <v>2642</v>
      </c>
      <c r="G1205" s="123"/>
      <c r="H1205" s="123">
        <f>F1205+G1205</f>
        <v>2642</v>
      </c>
      <c r="I1205" s="123">
        <v>2642</v>
      </c>
      <c r="J1205" s="164"/>
      <c r="K1205" s="123">
        <f>I1205+J1205</f>
        <v>2642</v>
      </c>
      <c r="L1205" s="123">
        <v>2642</v>
      </c>
      <c r="M1205" s="123"/>
      <c r="N1205" s="123">
        <f>L1205+M1205</f>
        <v>2642</v>
      </c>
    </row>
    <row r="1206" spans="1:14" ht="47.25" hidden="1" x14ac:dyDescent="0.25">
      <c r="A1206" s="23" t="s">
        <v>1921</v>
      </c>
      <c r="B1206" s="43" t="s">
        <v>1547</v>
      </c>
      <c r="C1206" s="10">
        <v>600</v>
      </c>
      <c r="D1206" s="13" t="s">
        <v>93</v>
      </c>
      <c r="E1206" s="13" t="s">
        <v>21</v>
      </c>
      <c r="F1206" s="123"/>
      <c r="G1206" s="123"/>
      <c r="H1206" s="123"/>
      <c r="I1206" s="123"/>
      <c r="J1206" s="164"/>
      <c r="K1206" s="123"/>
      <c r="L1206" s="123"/>
      <c r="M1206" s="123"/>
      <c r="N1206" s="123"/>
    </row>
    <row r="1207" spans="1:14" ht="25.5" customHeight="1" x14ac:dyDescent="0.25">
      <c r="A1207" s="25" t="s">
        <v>1548</v>
      </c>
      <c r="B1207" s="38" t="s">
        <v>1549</v>
      </c>
      <c r="C1207" s="8"/>
      <c r="D1207" s="12"/>
      <c r="E1207" s="12"/>
      <c r="F1207" s="142">
        <f t="shared" ref="F1207:N1207" si="373">F1208+F1211</f>
        <v>12943</v>
      </c>
      <c r="G1207" s="142">
        <f t="shared" si="373"/>
        <v>0</v>
      </c>
      <c r="H1207" s="142">
        <f t="shared" si="373"/>
        <v>12943</v>
      </c>
      <c r="I1207" s="142">
        <f t="shared" si="373"/>
        <v>13356</v>
      </c>
      <c r="J1207" s="166">
        <f t="shared" si="373"/>
        <v>-390</v>
      </c>
      <c r="K1207" s="142">
        <f t="shared" si="373"/>
        <v>12966</v>
      </c>
      <c r="L1207" s="142">
        <f t="shared" si="373"/>
        <v>13453</v>
      </c>
      <c r="M1207" s="142">
        <f t="shared" si="373"/>
        <v>-392</v>
      </c>
      <c r="N1207" s="142">
        <f t="shared" si="373"/>
        <v>13061</v>
      </c>
    </row>
    <row r="1208" spans="1:14" ht="38.25" customHeight="1" x14ac:dyDescent="0.25">
      <c r="A1208" s="23" t="s">
        <v>1550</v>
      </c>
      <c r="B1208" s="43" t="s">
        <v>1551</v>
      </c>
      <c r="C1208" s="10"/>
      <c r="D1208" s="12"/>
      <c r="E1208" s="12"/>
      <c r="F1208" s="141">
        <f t="shared" ref="F1208:N1208" si="374">F1209+F1210</f>
        <v>2359</v>
      </c>
      <c r="G1208" s="141">
        <f t="shared" si="374"/>
        <v>0</v>
      </c>
      <c r="H1208" s="141">
        <f t="shared" si="374"/>
        <v>2359</v>
      </c>
      <c r="I1208" s="141">
        <f t="shared" si="374"/>
        <v>2455</v>
      </c>
      <c r="J1208" s="165">
        <f t="shared" si="374"/>
        <v>-73</v>
      </c>
      <c r="K1208" s="141">
        <f t="shared" si="374"/>
        <v>2382</v>
      </c>
      <c r="L1208" s="141">
        <f t="shared" si="374"/>
        <v>2552</v>
      </c>
      <c r="M1208" s="141">
        <f t="shared" si="374"/>
        <v>-75</v>
      </c>
      <c r="N1208" s="141">
        <f t="shared" si="374"/>
        <v>2477</v>
      </c>
    </row>
    <row r="1209" spans="1:14" ht="54" customHeight="1" x14ac:dyDescent="0.25">
      <c r="A1209" s="23" t="s">
        <v>1546</v>
      </c>
      <c r="B1209" s="43" t="s">
        <v>1552</v>
      </c>
      <c r="C1209" s="10">
        <v>600</v>
      </c>
      <c r="D1209" s="13" t="s">
        <v>93</v>
      </c>
      <c r="E1209" s="13" t="s">
        <v>21</v>
      </c>
      <c r="F1209" s="123">
        <v>2339</v>
      </c>
      <c r="G1209" s="123"/>
      <c r="H1209" s="123">
        <f>F1209+G1209</f>
        <v>2339</v>
      </c>
      <c r="I1209" s="123">
        <v>2435</v>
      </c>
      <c r="J1209" s="164">
        <v>-73</v>
      </c>
      <c r="K1209" s="123">
        <f>I1209+J1209</f>
        <v>2362</v>
      </c>
      <c r="L1209" s="123">
        <v>2532</v>
      </c>
      <c r="M1209" s="123">
        <v>-75</v>
      </c>
      <c r="N1209" s="123">
        <f>L1209+M1209</f>
        <v>2457</v>
      </c>
    </row>
    <row r="1210" spans="1:14" ht="37.5" customHeight="1" x14ac:dyDescent="0.25">
      <c r="A1210" s="23" t="s">
        <v>1553</v>
      </c>
      <c r="B1210" s="43" t="s">
        <v>1554</v>
      </c>
      <c r="C1210" s="10">
        <v>600</v>
      </c>
      <c r="D1210" s="13" t="s">
        <v>93</v>
      </c>
      <c r="E1210" s="13" t="s">
        <v>21</v>
      </c>
      <c r="F1210" s="123">
        <v>20</v>
      </c>
      <c r="G1210" s="123"/>
      <c r="H1210" s="123">
        <f>F1210+G1210</f>
        <v>20</v>
      </c>
      <c r="I1210" s="123">
        <v>20</v>
      </c>
      <c r="J1210" s="164"/>
      <c r="K1210" s="123">
        <f>I1210+J1210</f>
        <v>20</v>
      </c>
      <c r="L1210" s="123">
        <v>20</v>
      </c>
      <c r="M1210" s="123"/>
      <c r="N1210" s="123">
        <f>L1210+M1210</f>
        <v>20</v>
      </c>
    </row>
    <row r="1211" spans="1:14" ht="39.75" customHeight="1" x14ac:dyDescent="0.25">
      <c r="A1211" s="23" t="s">
        <v>1555</v>
      </c>
      <c r="B1211" s="43" t="s">
        <v>1556</v>
      </c>
      <c r="C1211" s="10"/>
      <c r="D1211" s="12"/>
      <c r="E1211" s="12"/>
      <c r="F1211" s="141">
        <f t="shared" ref="F1211:N1211" si="375">F1212</f>
        <v>10584</v>
      </c>
      <c r="G1211" s="141">
        <f t="shared" si="375"/>
        <v>0</v>
      </c>
      <c r="H1211" s="141">
        <f t="shared" si="375"/>
        <v>10584</v>
      </c>
      <c r="I1211" s="141">
        <f t="shared" si="375"/>
        <v>10901</v>
      </c>
      <c r="J1211" s="165">
        <f t="shared" si="375"/>
        <v>-317</v>
      </c>
      <c r="K1211" s="141">
        <f t="shared" si="375"/>
        <v>10584</v>
      </c>
      <c r="L1211" s="141">
        <f t="shared" si="375"/>
        <v>10901</v>
      </c>
      <c r="M1211" s="141">
        <f t="shared" si="375"/>
        <v>-317</v>
      </c>
      <c r="N1211" s="141">
        <f t="shared" si="375"/>
        <v>10584</v>
      </c>
    </row>
    <row r="1212" spans="1:14" ht="31.5" x14ac:dyDescent="0.25">
      <c r="A1212" s="23" t="s">
        <v>1557</v>
      </c>
      <c r="B1212" s="43" t="s">
        <v>1558</v>
      </c>
      <c r="C1212" s="10">
        <v>500</v>
      </c>
      <c r="D1212" s="13" t="s">
        <v>93</v>
      </c>
      <c r="E1212" s="13" t="s">
        <v>21</v>
      </c>
      <c r="F1212" s="123">
        <v>10584</v>
      </c>
      <c r="G1212" s="123"/>
      <c r="H1212" s="123">
        <f>F1212+G1212</f>
        <v>10584</v>
      </c>
      <c r="I1212" s="123">
        <v>10901</v>
      </c>
      <c r="J1212" s="164">
        <v>-317</v>
      </c>
      <c r="K1212" s="123">
        <f>I1212+J1212</f>
        <v>10584</v>
      </c>
      <c r="L1212" s="123">
        <v>10901</v>
      </c>
      <c r="M1212" s="123">
        <v>-317</v>
      </c>
      <c r="N1212" s="123">
        <f>L1212+M1212</f>
        <v>10584</v>
      </c>
    </row>
    <row r="1213" spans="1:14" ht="24" customHeight="1" x14ac:dyDescent="0.25">
      <c r="A1213" s="29" t="s">
        <v>692</v>
      </c>
      <c r="B1213" s="31" t="s">
        <v>1559</v>
      </c>
      <c r="C1213" s="16"/>
      <c r="D1213" s="16"/>
      <c r="E1213" s="16"/>
      <c r="F1213" s="143">
        <f t="shared" ref="F1213:N1213" si="376">F1214</f>
        <v>42099</v>
      </c>
      <c r="G1213" s="143">
        <f t="shared" si="376"/>
        <v>0</v>
      </c>
      <c r="H1213" s="143">
        <f t="shared" si="376"/>
        <v>42099</v>
      </c>
      <c r="I1213" s="143">
        <f t="shared" si="376"/>
        <v>43263</v>
      </c>
      <c r="J1213" s="167">
        <f t="shared" si="376"/>
        <v>-1147</v>
      </c>
      <c r="K1213" s="143">
        <f t="shared" si="376"/>
        <v>42116</v>
      </c>
      <c r="L1213" s="143">
        <f t="shared" si="376"/>
        <v>43337</v>
      </c>
      <c r="M1213" s="143">
        <f t="shared" si="376"/>
        <v>-1150</v>
      </c>
      <c r="N1213" s="143">
        <f t="shared" si="376"/>
        <v>42187</v>
      </c>
    </row>
    <row r="1214" spans="1:14" ht="36" customHeight="1" x14ac:dyDescent="0.25">
      <c r="A1214" s="24" t="s">
        <v>237</v>
      </c>
      <c r="B1214" s="48" t="s">
        <v>1560</v>
      </c>
      <c r="C1214" s="14"/>
      <c r="D1214" s="14"/>
      <c r="E1214" s="14"/>
      <c r="F1214" s="123">
        <f t="shared" ref="F1214:N1214" si="377">F1215+F1216+F1217</f>
        <v>42099</v>
      </c>
      <c r="G1214" s="123">
        <f t="shared" si="377"/>
        <v>0</v>
      </c>
      <c r="H1214" s="123">
        <f t="shared" si="377"/>
        <v>42099</v>
      </c>
      <c r="I1214" s="123">
        <f t="shared" si="377"/>
        <v>43263</v>
      </c>
      <c r="J1214" s="164">
        <f t="shared" si="377"/>
        <v>-1147</v>
      </c>
      <c r="K1214" s="123">
        <f t="shared" si="377"/>
        <v>42116</v>
      </c>
      <c r="L1214" s="123">
        <f t="shared" si="377"/>
        <v>43337</v>
      </c>
      <c r="M1214" s="123">
        <f t="shared" si="377"/>
        <v>-1150</v>
      </c>
      <c r="N1214" s="123">
        <f t="shared" si="377"/>
        <v>42187</v>
      </c>
    </row>
    <row r="1215" spans="1:14" ht="81.75" customHeight="1" x14ac:dyDescent="0.25">
      <c r="A1215" s="24" t="s">
        <v>241</v>
      </c>
      <c r="B1215" s="48" t="s">
        <v>1561</v>
      </c>
      <c r="C1215" s="15" t="s">
        <v>36</v>
      </c>
      <c r="D1215" s="15" t="s">
        <v>93</v>
      </c>
      <c r="E1215" s="15" t="s">
        <v>21</v>
      </c>
      <c r="F1215" s="123">
        <v>37448</v>
      </c>
      <c r="G1215" s="123"/>
      <c r="H1215" s="123">
        <f>F1215+G1215</f>
        <v>37448</v>
      </c>
      <c r="I1215" s="123">
        <v>38612</v>
      </c>
      <c r="J1215" s="164">
        <v>-1147</v>
      </c>
      <c r="K1215" s="123">
        <f>I1215+J1215</f>
        <v>37465</v>
      </c>
      <c r="L1215" s="123">
        <v>38686</v>
      </c>
      <c r="M1215" s="123">
        <v>-1150</v>
      </c>
      <c r="N1215" s="123">
        <f>L1215+M1215</f>
        <v>37536</v>
      </c>
    </row>
    <row r="1216" spans="1:14" ht="50.25" customHeight="1" x14ac:dyDescent="0.25">
      <c r="A1216" s="24" t="s">
        <v>243</v>
      </c>
      <c r="B1216" s="48" t="s">
        <v>1561</v>
      </c>
      <c r="C1216" s="15" t="s">
        <v>49</v>
      </c>
      <c r="D1216" s="15" t="s">
        <v>93</v>
      </c>
      <c r="E1216" s="15" t="s">
        <v>21</v>
      </c>
      <c r="F1216" s="123">
        <v>4165</v>
      </c>
      <c r="G1216" s="123"/>
      <c r="H1216" s="123">
        <f>F1216+G1216</f>
        <v>4165</v>
      </c>
      <c r="I1216" s="123">
        <v>4165</v>
      </c>
      <c r="J1216" s="164"/>
      <c r="K1216" s="123">
        <f>I1216+J1216</f>
        <v>4165</v>
      </c>
      <c r="L1216" s="123">
        <v>4165</v>
      </c>
      <c r="M1216" s="123"/>
      <c r="N1216" s="123">
        <f>L1216+M1216</f>
        <v>4165</v>
      </c>
    </row>
    <row r="1217" spans="1:14" ht="46.5" customHeight="1" x14ac:dyDescent="0.25">
      <c r="A1217" s="24" t="s">
        <v>244</v>
      </c>
      <c r="B1217" s="48" t="s">
        <v>1561</v>
      </c>
      <c r="C1217" s="15" t="s">
        <v>40</v>
      </c>
      <c r="D1217" s="15" t="s">
        <v>93</v>
      </c>
      <c r="E1217" s="15" t="s">
        <v>21</v>
      </c>
      <c r="F1217" s="123">
        <v>486</v>
      </c>
      <c r="G1217" s="123"/>
      <c r="H1217" s="123">
        <f>F1217+G1217</f>
        <v>486</v>
      </c>
      <c r="I1217" s="123">
        <v>486</v>
      </c>
      <c r="J1217" s="164"/>
      <c r="K1217" s="123">
        <f>I1217+J1217</f>
        <v>486</v>
      </c>
      <c r="L1217" s="123">
        <v>486</v>
      </c>
      <c r="M1217" s="123"/>
      <c r="N1217" s="123">
        <f>L1217+M1217</f>
        <v>486</v>
      </c>
    </row>
    <row r="1218" spans="1:14" ht="46.5" customHeight="1" x14ac:dyDescent="0.25">
      <c r="A1218" s="29" t="s">
        <v>1957</v>
      </c>
      <c r="B1218" s="31" t="s">
        <v>1852</v>
      </c>
      <c r="C1218" s="136"/>
      <c r="D1218" s="136"/>
      <c r="E1218" s="136"/>
      <c r="F1218" s="140"/>
      <c r="G1218" s="140">
        <f>G1219</f>
        <v>143</v>
      </c>
      <c r="H1218" s="140">
        <f>H1219</f>
        <v>143</v>
      </c>
      <c r="I1218" s="140"/>
      <c r="J1218" s="163">
        <f>J1219</f>
        <v>148</v>
      </c>
      <c r="K1218" s="140">
        <f>K1219</f>
        <v>148</v>
      </c>
      <c r="L1218" s="140"/>
      <c r="M1218" s="140">
        <f>M1219</f>
        <v>154</v>
      </c>
      <c r="N1218" s="140">
        <f>N1219</f>
        <v>154</v>
      </c>
    </row>
    <row r="1219" spans="1:14" ht="46.5" customHeight="1" x14ac:dyDescent="0.25">
      <c r="A1219" s="24" t="s">
        <v>1958</v>
      </c>
      <c r="B1219" s="48" t="s">
        <v>1853</v>
      </c>
      <c r="C1219" s="15"/>
      <c r="D1219" s="15"/>
      <c r="E1219" s="15"/>
      <c r="F1219" s="123"/>
      <c r="G1219" s="123">
        <f>G1220</f>
        <v>143</v>
      </c>
      <c r="H1219" s="123">
        <f>H1220</f>
        <v>143</v>
      </c>
      <c r="I1219" s="123"/>
      <c r="J1219" s="164">
        <f>J1220</f>
        <v>148</v>
      </c>
      <c r="K1219" s="123">
        <f>K1220</f>
        <v>148</v>
      </c>
      <c r="L1219" s="123"/>
      <c r="M1219" s="123">
        <f>M1220</f>
        <v>154</v>
      </c>
      <c r="N1219" s="123">
        <f>N1220</f>
        <v>154</v>
      </c>
    </row>
    <row r="1220" spans="1:14" ht="54" customHeight="1" x14ac:dyDescent="0.25">
      <c r="A1220" s="24" t="s">
        <v>1851</v>
      </c>
      <c r="B1220" s="48" t="s">
        <v>1854</v>
      </c>
      <c r="C1220" s="15" t="s">
        <v>49</v>
      </c>
      <c r="D1220" s="15" t="s">
        <v>93</v>
      </c>
      <c r="E1220" s="15" t="s">
        <v>21</v>
      </c>
      <c r="F1220" s="123"/>
      <c r="G1220" s="123">
        <v>143</v>
      </c>
      <c r="H1220" s="123">
        <f>F1220+G1220</f>
        <v>143</v>
      </c>
      <c r="I1220" s="123"/>
      <c r="J1220" s="164">
        <v>148</v>
      </c>
      <c r="K1220" s="123">
        <f>I1220+J1220</f>
        <v>148</v>
      </c>
      <c r="L1220" s="123"/>
      <c r="M1220" s="123">
        <v>154</v>
      </c>
      <c r="N1220" s="123">
        <f>L1220+M1220</f>
        <v>154</v>
      </c>
    </row>
    <row r="1221" spans="1:14" ht="33.75" customHeight="1" x14ac:dyDescent="0.25">
      <c r="A1221" s="29" t="s">
        <v>1562</v>
      </c>
      <c r="B1221" s="31" t="s">
        <v>1563</v>
      </c>
      <c r="C1221" s="16"/>
      <c r="D1221" s="16"/>
      <c r="E1221" s="16"/>
      <c r="F1221" s="143">
        <f t="shared" ref="F1221:N1221" si="378">F1222+F1243</f>
        <v>428668</v>
      </c>
      <c r="G1221" s="143">
        <f t="shared" si="378"/>
        <v>0</v>
      </c>
      <c r="H1221" s="143">
        <f t="shared" si="378"/>
        <v>428668</v>
      </c>
      <c r="I1221" s="143">
        <f t="shared" si="378"/>
        <v>428668</v>
      </c>
      <c r="J1221" s="167">
        <f t="shared" si="378"/>
        <v>0</v>
      </c>
      <c r="K1221" s="143">
        <f t="shared" si="378"/>
        <v>428668</v>
      </c>
      <c r="L1221" s="143">
        <f t="shared" si="378"/>
        <v>428668</v>
      </c>
      <c r="M1221" s="143">
        <f t="shared" si="378"/>
        <v>0</v>
      </c>
      <c r="N1221" s="143">
        <f t="shared" si="378"/>
        <v>428668</v>
      </c>
    </row>
    <row r="1222" spans="1:14" ht="23.25" customHeight="1" x14ac:dyDescent="0.25">
      <c r="A1222" s="29" t="s">
        <v>1564</v>
      </c>
      <c r="B1222" s="31" t="s">
        <v>1565</v>
      </c>
      <c r="C1222" s="16"/>
      <c r="D1222" s="16"/>
      <c r="E1222" s="16"/>
      <c r="F1222" s="143">
        <f t="shared" ref="F1222:N1222" si="379">F1223+F1227+F1229+F1231+F1233+F1235+F1239+F1241+F1237</f>
        <v>385763</v>
      </c>
      <c r="G1222" s="143">
        <f t="shared" si="379"/>
        <v>0</v>
      </c>
      <c r="H1222" s="143">
        <f t="shared" si="379"/>
        <v>385763</v>
      </c>
      <c r="I1222" s="143">
        <f t="shared" si="379"/>
        <v>385763</v>
      </c>
      <c r="J1222" s="167">
        <f t="shared" si="379"/>
        <v>0</v>
      </c>
      <c r="K1222" s="143">
        <f t="shared" si="379"/>
        <v>385763</v>
      </c>
      <c r="L1222" s="143">
        <f t="shared" si="379"/>
        <v>385763</v>
      </c>
      <c r="M1222" s="143">
        <f t="shared" si="379"/>
        <v>0</v>
      </c>
      <c r="N1222" s="143">
        <f t="shared" si="379"/>
        <v>385763</v>
      </c>
    </row>
    <row r="1223" spans="1:14" ht="47.25" x14ac:dyDescent="0.25">
      <c r="A1223" s="24" t="s">
        <v>1566</v>
      </c>
      <c r="B1223" s="48" t="s">
        <v>1567</v>
      </c>
      <c r="C1223" s="14"/>
      <c r="D1223" s="14"/>
      <c r="E1223" s="14"/>
      <c r="F1223" s="123">
        <f t="shared" ref="F1223:N1223" si="380">F1224+F1225+F1226</f>
        <v>33475</v>
      </c>
      <c r="G1223" s="123">
        <f t="shared" si="380"/>
        <v>0</v>
      </c>
      <c r="H1223" s="123">
        <f t="shared" si="380"/>
        <v>33475</v>
      </c>
      <c r="I1223" s="123">
        <f t="shared" si="380"/>
        <v>33475</v>
      </c>
      <c r="J1223" s="164">
        <f t="shared" si="380"/>
        <v>0</v>
      </c>
      <c r="K1223" s="123">
        <f t="shared" si="380"/>
        <v>33475</v>
      </c>
      <c r="L1223" s="123">
        <f t="shared" si="380"/>
        <v>33475</v>
      </c>
      <c r="M1223" s="123">
        <f t="shared" si="380"/>
        <v>0</v>
      </c>
      <c r="N1223" s="123">
        <f t="shared" si="380"/>
        <v>33475</v>
      </c>
    </row>
    <row r="1224" spans="1:14" ht="63" x14ac:dyDescent="0.25">
      <c r="A1224" s="24" t="s">
        <v>1568</v>
      </c>
      <c r="B1224" s="48" t="s">
        <v>1569</v>
      </c>
      <c r="C1224" s="15" t="s">
        <v>49</v>
      </c>
      <c r="D1224" s="15" t="s">
        <v>93</v>
      </c>
      <c r="E1224" s="15" t="s">
        <v>902</v>
      </c>
      <c r="F1224" s="123">
        <v>33475</v>
      </c>
      <c r="G1224" s="123"/>
      <c r="H1224" s="123">
        <f>F1224+G1224</f>
        <v>33475</v>
      </c>
      <c r="I1224" s="123">
        <v>33475</v>
      </c>
      <c r="J1224" s="164"/>
      <c r="K1224" s="123">
        <f>I1224+J1224</f>
        <v>33475</v>
      </c>
      <c r="L1224" s="123">
        <v>33475</v>
      </c>
      <c r="M1224" s="123"/>
      <c r="N1224" s="123">
        <f>L1224+M1224</f>
        <v>33475</v>
      </c>
    </row>
    <row r="1225" spans="1:14" ht="47.25" hidden="1" x14ac:dyDescent="0.25">
      <c r="A1225" s="24" t="s">
        <v>1570</v>
      </c>
      <c r="B1225" s="48" t="s">
        <v>1571</v>
      </c>
      <c r="C1225" s="15" t="s">
        <v>49</v>
      </c>
      <c r="D1225" s="15" t="s">
        <v>93</v>
      </c>
      <c r="E1225" s="15" t="s">
        <v>902</v>
      </c>
      <c r="F1225" s="123"/>
      <c r="G1225" s="123"/>
      <c r="H1225" s="123"/>
      <c r="I1225" s="123"/>
      <c r="J1225" s="164"/>
      <c r="K1225" s="123"/>
      <c r="L1225" s="123"/>
      <c r="M1225" s="123"/>
      <c r="N1225" s="123"/>
    </row>
    <row r="1226" spans="1:14" ht="47.25" hidden="1" x14ac:dyDescent="0.25">
      <c r="A1226" s="24" t="s">
        <v>1570</v>
      </c>
      <c r="B1226" s="48" t="s">
        <v>1572</v>
      </c>
      <c r="C1226" s="15" t="s">
        <v>49</v>
      </c>
      <c r="D1226" s="15" t="s">
        <v>93</v>
      </c>
      <c r="E1226" s="15" t="s">
        <v>902</v>
      </c>
      <c r="F1226" s="123"/>
      <c r="G1226" s="123"/>
      <c r="H1226" s="123"/>
      <c r="I1226" s="123"/>
      <c r="J1226" s="164"/>
      <c r="K1226" s="123"/>
      <c r="L1226" s="123"/>
      <c r="M1226" s="123"/>
      <c r="N1226" s="123"/>
    </row>
    <row r="1227" spans="1:14" ht="36.75" customHeight="1" x14ac:dyDescent="0.25">
      <c r="A1227" s="24" t="s">
        <v>1573</v>
      </c>
      <c r="B1227" s="48" t="s">
        <v>1574</v>
      </c>
      <c r="C1227" s="14"/>
      <c r="D1227" s="14"/>
      <c r="E1227" s="14"/>
      <c r="F1227" s="123">
        <f t="shared" ref="F1227:N1227" si="381">F1228</f>
        <v>256884</v>
      </c>
      <c r="G1227" s="123">
        <f t="shared" si="381"/>
        <v>0</v>
      </c>
      <c r="H1227" s="123">
        <f t="shared" si="381"/>
        <v>256884</v>
      </c>
      <c r="I1227" s="123">
        <f t="shared" si="381"/>
        <v>256884</v>
      </c>
      <c r="J1227" s="164">
        <f t="shared" si="381"/>
        <v>0</v>
      </c>
      <c r="K1227" s="123">
        <f t="shared" si="381"/>
        <v>256884</v>
      </c>
      <c r="L1227" s="123">
        <f t="shared" si="381"/>
        <v>256884</v>
      </c>
      <c r="M1227" s="123">
        <f t="shared" si="381"/>
        <v>0</v>
      </c>
      <c r="N1227" s="123">
        <f t="shared" si="381"/>
        <v>256884</v>
      </c>
    </row>
    <row r="1228" spans="1:14" ht="52.5" customHeight="1" x14ac:dyDescent="0.25">
      <c r="A1228" s="24" t="s">
        <v>1575</v>
      </c>
      <c r="B1228" s="48" t="s">
        <v>1576</v>
      </c>
      <c r="C1228" s="15" t="s">
        <v>49</v>
      </c>
      <c r="D1228" s="15" t="s">
        <v>93</v>
      </c>
      <c r="E1228" s="15" t="s">
        <v>902</v>
      </c>
      <c r="F1228" s="123">
        <v>256884</v>
      </c>
      <c r="G1228" s="123"/>
      <c r="H1228" s="123">
        <f>F1228+G1228</f>
        <v>256884</v>
      </c>
      <c r="I1228" s="123">
        <v>256884</v>
      </c>
      <c r="J1228" s="164"/>
      <c r="K1228" s="123">
        <f>I1228+J1228</f>
        <v>256884</v>
      </c>
      <c r="L1228" s="123">
        <v>256884</v>
      </c>
      <c r="M1228" s="123"/>
      <c r="N1228" s="123">
        <f>L1228+M1228</f>
        <v>256884</v>
      </c>
    </row>
    <row r="1229" spans="1:14" ht="47.25" x14ac:dyDescent="0.25">
      <c r="A1229" s="44" t="s">
        <v>1577</v>
      </c>
      <c r="B1229" s="48" t="s">
        <v>1578</v>
      </c>
      <c r="C1229" s="14"/>
      <c r="D1229" s="14"/>
      <c r="E1229" s="14"/>
      <c r="F1229" s="123">
        <f t="shared" ref="F1229:N1229" si="382">F1230</f>
        <v>14848</v>
      </c>
      <c r="G1229" s="123">
        <f t="shared" si="382"/>
        <v>0</v>
      </c>
      <c r="H1229" s="123">
        <f t="shared" si="382"/>
        <v>14848</v>
      </c>
      <c r="I1229" s="123">
        <f t="shared" si="382"/>
        <v>14848</v>
      </c>
      <c r="J1229" s="164">
        <f t="shared" si="382"/>
        <v>0</v>
      </c>
      <c r="K1229" s="123">
        <f t="shared" si="382"/>
        <v>14848</v>
      </c>
      <c r="L1229" s="123">
        <f t="shared" si="382"/>
        <v>14848</v>
      </c>
      <c r="M1229" s="123">
        <f t="shared" si="382"/>
        <v>0</v>
      </c>
      <c r="N1229" s="123">
        <f t="shared" si="382"/>
        <v>14848</v>
      </c>
    </row>
    <row r="1230" spans="1:14" ht="63" x14ac:dyDescent="0.25">
      <c r="A1230" s="44" t="s">
        <v>1579</v>
      </c>
      <c r="B1230" s="48" t="s">
        <v>1580</v>
      </c>
      <c r="C1230" s="15" t="s">
        <v>49</v>
      </c>
      <c r="D1230" s="15" t="s">
        <v>93</v>
      </c>
      <c r="E1230" s="15" t="s">
        <v>902</v>
      </c>
      <c r="F1230" s="123">
        <v>14848</v>
      </c>
      <c r="G1230" s="123"/>
      <c r="H1230" s="123">
        <f>F1230+G1230</f>
        <v>14848</v>
      </c>
      <c r="I1230" s="123">
        <v>14848</v>
      </c>
      <c r="J1230" s="164"/>
      <c r="K1230" s="123">
        <f>I1230+J1230</f>
        <v>14848</v>
      </c>
      <c r="L1230" s="123">
        <v>14848</v>
      </c>
      <c r="M1230" s="123"/>
      <c r="N1230" s="123">
        <f>L1230+M1230</f>
        <v>14848</v>
      </c>
    </row>
    <row r="1231" spans="1:14" ht="35.25" customHeight="1" x14ac:dyDescent="0.25">
      <c r="A1231" s="27" t="s">
        <v>1581</v>
      </c>
      <c r="B1231" s="48" t="s">
        <v>1582</v>
      </c>
      <c r="C1231" s="14"/>
      <c r="D1231" s="14"/>
      <c r="E1231" s="14"/>
      <c r="F1231" s="123">
        <f t="shared" ref="F1231:N1231" si="383">F1232</f>
        <v>19600</v>
      </c>
      <c r="G1231" s="123">
        <f t="shared" si="383"/>
        <v>0</v>
      </c>
      <c r="H1231" s="123">
        <f t="shared" si="383"/>
        <v>19600</v>
      </c>
      <c r="I1231" s="123">
        <f t="shared" si="383"/>
        <v>19600</v>
      </c>
      <c r="J1231" s="164">
        <f t="shared" si="383"/>
        <v>0</v>
      </c>
      <c r="K1231" s="123">
        <f t="shared" si="383"/>
        <v>19600</v>
      </c>
      <c r="L1231" s="123">
        <f t="shared" si="383"/>
        <v>19600</v>
      </c>
      <c r="M1231" s="123">
        <f t="shared" si="383"/>
        <v>0</v>
      </c>
      <c r="N1231" s="123">
        <f t="shared" si="383"/>
        <v>19600</v>
      </c>
    </row>
    <row r="1232" spans="1:14" ht="51" customHeight="1" x14ac:dyDescent="0.25">
      <c r="A1232" s="28" t="s">
        <v>1583</v>
      </c>
      <c r="B1232" s="48" t="s">
        <v>1584</v>
      </c>
      <c r="C1232" s="15" t="s">
        <v>49</v>
      </c>
      <c r="D1232" s="15" t="s">
        <v>93</v>
      </c>
      <c r="E1232" s="15" t="s">
        <v>902</v>
      </c>
      <c r="F1232" s="123">
        <v>19600</v>
      </c>
      <c r="G1232" s="123"/>
      <c r="H1232" s="123">
        <f>F1232+G1232</f>
        <v>19600</v>
      </c>
      <c r="I1232" s="123">
        <v>19600</v>
      </c>
      <c r="J1232" s="164"/>
      <c r="K1232" s="123">
        <f>I1232+J1232</f>
        <v>19600</v>
      </c>
      <c r="L1232" s="123">
        <v>19600</v>
      </c>
      <c r="M1232" s="123"/>
      <c r="N1232" s="123">
        <f>L1232+M1232</f>
        <v>19600</v>
      </c>
    </row>
    <row r="1233" spans="1:14" ht="39" customHeight="1" x14ac:dyDescent="0.25">
      <c r="A1233" s="28" t="s">
        <v>1585</v>
      </c>
      <c r="B1233" s="48" t="s">
        <v>1586</v>
      </c>
      <c r="C1233" s="14"/>
      <c r="D1233" s="14"/>
      <c r="E1233" s="14"/>
      <c r="F1233" s="123">
        <f t="shared" ref="F1233:N1233" si="384">F1234</f>
        <v>5224</v>
      </c>
      <c r="G1233" s="123">
        <f t="shared" si="384"/>
        <v>0</v>
      </c>
      <c r="H1233" s="123">
        <f t="shared" si="384"/>
        <v>5224</v>
      </c>
      <c r="I1233" s="123">
        <f t="shared" si="384"/>
        <v>5224</v>
      </c>
      <c r="J1233" s="164">
        <f t="shared" si="384"/>
        <v>0</v>
      </c>
      <c r="K1233" s="123">
        <f t="shared" si="384"/>
        <v>5224</v>
      </c>
      <c r="L1233" s="123">
        <f t="shared" si="384"/>
        <v>5224</v>
      </c>
      <c r="M1233" s="123">
        <f t="shared" si="384"/>
        <v>0</v>
      </c>
      <c r="N1233" s="123">
        <f t="shared" si="384"/>
        <v>5224</v>
      </c>
    </row>
    <row r="1234" spans="1:14" ht="47.25" x14ac:dyDescent="0.25">
      <c r="A1234" s="28" t="s">
        <v>1587</v>
      </c>
      <c r="B1234" s="48" t="s">
        <v>1588</v>
      </c>
      <c r="C1234" s="15" t="s">
        <v>49</v>
      </c>
      <c r="D1234" s="15" t="s">
        <v>93</v>
      </c>
      <c r="E1234" s="15" t="s">
        <v>902</v>
      </c>
      <c r="F1234" s="123">
        <v>5224</v>
      </c>
      <c r="G1234" s="123"/>
      <c r="H1234" s="123">
        <f>F1234+G1234</f>
        <v>5224</v>
      </c>
      <c r="I1234" s="123">
        <v>5224</v>
      </c>
      <c r="J1234" s="164"/>
      <c r="K1234" s="123">
        <f>I1234+J1234</f>
        <v>5224</v>
      </c>
      <c r="L1234" s="123">
        <v>5224</v>
      </c>
      <c r="M1234" s="123"/>
      <c r="N1234" s="123">
        <f>L1234+M1234</f>
        <v>5224</v>
      </c>
    </row>
    <row r="1235" spans="1:14" ht="45" customHeight="1" x14ac:dyDescent="0.25">
      <c r="A1235" s="28" t="s">
        <v>381</v>
      </c>
      <c r="B1235" s="48" t="s">
        <v>1589</v>
      </c>
      <c r="C1235" s="14"/>
      <c r="D1235" s="14"/>
      <c r="E1235" s="14"/>
      <c r="F1235" s="123">
        <f t="shared" ref="F1235:N1235" si="385">F1236</f>
        <v>7335</v>
      </c>
      <c r="G1235" s="123">
        <f t="shared" si="385"/>
        <v>0</v>
      </c>
      <c r="H1235" s="123">
        <f t="shared" si="385"/>
        <v>7335</v>
      </c>
      <c r="I1235" s="123">
        <f t="shared" si="385"/>
        <v>7335</v>
      </c>
      <c r="J1235" s="164">
        <f t="shared" si="385"/>
        <v>0</v>
      </c>
      <c r="K1235" s="123">
        <f t="shared" si="385"/>
        <v>7335</v>
      </c>
      <c r="L1235" s="123">
        <f t="shared" si="385"/>
        <v>7335</v>
      </c>
      <c r="M1235" s="123">
        <f t="shared" si="385"/>
        <v>0</v>
      </c>
      <c r="N1235" s="123">
        <f t="shared" si="385"/>
        <v>7335</v>
      </c>
    </row>
    <row r="1236" spans="1:14" ht="57.75" customHeight="1" x14ac:dyDescent="0.25">
      <c r="A1236" s="27" t="s">
        <v>384</v>
      </c>
      <c r="B1236" s="48" t="s">
        <v>1590</v>
      </c>
      <c r="C1236" s="15" t="s">
        <v>16</v>
      </c>
      <c r="D1236" s="15" t="s">
        <v>93</v>
      </c>
      <c r="E1236" s="15" t="s">
        <v>902</v>
      </c>
      <c r="F1236" s="123">
        <v>7335</v>
      </c>
      <c r="G1236" s="123"/>
      <c r="H1236" s="123">
        <f>F1236+G1236</f>
        <v>7335</v>
      </c>
      <c r="I1236" s="123">
        <v>7335</v>
      </c>
      <c r="J1236" s="164"/>
      <c r="K1236" s="123">
        <f>I1236+J1236</f>
        <v>7335</v>
      </c>
      <c r="L1236" s="123">
        <v>7335</v>
      </c>
      <c r="M1236" s="123"/>
      <c r="N1236" s="123">
        <f>L1236+M1236</f>
        <v>7335</v>
      </c>
    </row>
    <row r="1237" spans="1:14" ht="39.75" hidden="1" customHeight="1" x14ac:dyDescent="0.25">
      <c r="A1237" s="27" t="s">
        <v>1591</v>
      </c>
      <c r="B1237" s="48" t="s">
        <v>1592</v>
      </c>
      <c r="C1237" s="14"/>
      <c r="D1237" s="14"/>
      <c r="E1237" s="14"/>
      <c r="F1237" s="123">
        <f t="shared" ref="F1237:N1237" si="386">F1238</f>
        <v>0</v>
      </c>
      <c r="G1237" s="123">
        <f t="shared" si="386"/>
        <v>0</v>
      </c>
      <c r="H1237" s="123">
        <f t="shared" si="386"/>
        <v>0</v>
      </c>
      <c r="I1237" s="123">
        <f t="shared" si="386"/>
        <v>0</v>
      </c>
      <c r="J1237" s="164">
        <f t="shared" si="386"/>
        <v>0</v>
      </c>
      <c r="K1237" s="123">
        <f t="shared" si="386"/>
        <v>0</v>
      </c>
      <c r="L1237" s="123">
        <f t="shared" si="386"/>
        <v>0</v>
      </c>
      <c r="M1237" s="123">
        <f t="shared" si="386"/>
        <v>0</v>
      </c>
      <c r="N1237" s="123">
        <f t="shared" si="386"/>
        <v>0</v>
      </c>
    </row>
    <row r="1238" spans="1:14" ht="52.5" hidden="1" customHeight="1" x14ac:dyDescent="0.25">
      <c r="A1238" s="27" t="s">
        <v>1593</v>
      </c>
      <c r="B1238" s="48" t="s">
        <v>1594</v>
      </c>
      <c r="C1238" s="15" t="s">
        <v>49</v>
      </c>
      <c r="D1238" s="15" t="s">
        <v>93</v>
      </c>
      <c r="E1238" s="15" t="s">
        <v>902</v>
      </c>
      <c r="F1238" s="123"/>
      <c r="G1238" s="123"/>
      <c r="H1238" s="123"/>
      <c r="I1238" s="123"/>
      <c r="J1238" s="164"/>
      <c r="K1238" s="123"/>
      <c r="L1238" s="123"/>
      <c r="M1238" s="123"/>
      <c r="N1238" s="123"/>
    </row>
    <row r="1239" spans="1:14" ht="47.25" x14ac:dyDescent="0.25">
      <c r="A1239" s="27" t="s">
        <v>1595</v>
      </c>
      <c r="B1239" s="48" t="s">
        <v>1596</v>
      </c>
      <c r="C1239" s="14"/>
      <c r="D1239" s="14"/>
      <c r="E1239" s="14"/>
      <c r="F1239" s="123">
        <f t="shared" ref="F1239:N1239" si="387">F1240</f>
        <v>8697</v>
      </c>
      <c r="G1239" s="123">
        <f t="shared" si="387"/>
        <v>0</v>
      </c>
      <c r="H1239" s="123">
        <f t="shared" si="387"/>
        <v>8697</v>
      </c>
      <c r="I1239" s="123">
        <f t="shared" si="387"/>
        <v>8697</v>
      </c>
      <c r="J1239" s="164">
        <f t="shared" si="387"/>
        <v>0</v>
      </c>
      <c r="K1239" s="123">
        <f t="shared" si="387"/>
        <v>8697</v>
      </c>
      <c r="L1239" s="123">
        <f t="shared" si="387"/>
        <v>8697</v>
      </c>
      <c r="M1239" s="123">
        <f t="shared" si="387"/>
        <v>0</v>
      </c>
      <c r="N1239" s="123">
        <f t="shared" si="387"/>
        <v>8697</v>
      </c>
    </row>
    <row r="1240" spans="1:14" ht="64.5" customHeight="1" x14ac:dyDescent="0.25">
      <c r="A1240" s="28" t="s">
        <v>1597</v>
      </c>
      <c r="B1240" s="48" t="s">
        <v>1598</v>
      </c>
      <c r="C1240" s="15" t="s">
        <v>49</v>
      </c>
      <c r="D1240" s="15" t="s">
        <v>93</v>
      </c>
      <c r="E1240" s="15" t="s">
        <v>902</v>
      </c>
      <c r="F1240" s="123">
        <v>8697</v>
      </c>
      <c r="G1240" s="123"/>
      <c r="H1240" s="123">
        <f>F1240+G1240</f>
        <v>8697</v>
      </c>
      <c r="I1240" s="123">
        <v>8697</v>
      </c>
      <c r="J1240" s="164"/>
      <c r="K1240" s="123">
        <f>I1240+J1240</f>
        <v>8697</v>
      </c>
      <c r="L1240" s="123">
        <v>8697</v>
      </c>
      <c r="M1240" s="123"/>
      <c r="N1240" s="123">
        <f>L1240+M1240</f>
        <v>8697</v>
      </c>
    </row>
    <row r="1241" spans="1:14" ht="32.25" customHeight="1" x14ac:dyDescent="0.25">
      <c r="A1241" s="73" t="s">
        <v>1599</v>
      </c>
      <c r="B1241" s="48" t="s">
        <v>1600</v>
      </c>
      <c r="C1241" s="14"/>
      <c r="D1241" s="14"/>
      <c r="E1241" s="14"/>
      <c r="F1241" s="123">
        <f t="shared" ref="F1241:N1241" si="388">F1242</f>
        <v>39700</v>
      </c>
      <c r="G1241" s="123">
        <f t="shared" si="388"/>
        <v>0</v>
      </c>
      <c r="H1241" s="123">
        <f t="shared" si="388"/>
        <v>39700</v>
      </c>
      <c r="I1241" s="123">
        <f t="shared" si="388"/>
        <v>39700</v>
      </c>
      <c r="J1241" s="164">
        <f t="shared" si="388"/>
        <v>0</v>
      </c>
      <c r="K1241" s="123">
        <f t="shared" si="388"/>
        <v>39700</v>
      </c>
      <c r="L1241" s="123">
        <f t="shared" si="388"/>
        <v>39700</v>
      </c>
      <c r="M1241" s="123">
        <f t="shared" si="388"/>
        <v>0</v>
      </c>
      <c r="N1241" s="123">
        <f t="shared" si="388"/>
        <v>39700</v>
      </c>
    </row>
    <row r="1242" spans="1:14" ht="51.75" customHeight="1" x14ac:dyDescent="0.25">
      <c r="A1242" s="73" t="s">
        <v>1601</v>
      </c>
      <c r="B1242" s="48" t="s">
        <v>1602</v>
      </c>
      <c r="C1242" s="15" t="s">
        <v>49</v>
      </c>
      <c r="D1242" s="15" t="s">
        <v>93</v>
      </c>
      <c r="E1242" s="15" t="s">
        <v>902</v>
      </c>
      <c r="F1242" s="123">
        <v>39700</v>
      </c>
      <c r="G1242" s="123"/>
      <c r="H1242" s="123">
        <f>F1242+G1242</f>
        <v>39700</v>
      </c>
      <c r="I1242" s="123">
        <v>39700</v>
      </c>
      <c r="J1242" s="164"/>
      <c r="K1242" s="123">
        <f>I1242+J1242</f>
        <v>39700</v>
      </c>
      <c r="L1242" s="123">
        <v>39700</v>
      </c>
      <c r="M1242" s="123"/>
      <c r="N1242" s="123">
        <f>L1242+M1242</f>
        <v>39700</v>
      </c>
    </row>
    <row r="1243" spans="1:14" ht="40.5" customHeight="1" x14ac:dyDescent="0.25">
      <c r="A1243" s="29" t="s">
        <v>1603</v>
      </c>
      <c r="B1243" s="31" t="s">
        <v>1604</v>
      </c>
      <c r="C1243" s="16"/>
      <c r="D1243" s="16"/>
      <c r="E1243" s="16"/>
      <c r="F1243" s="143">
        <f t="shared" ref="F1243:N1243" si="389">F1244+F1247</f>
        <v>42905</v>
      </c>
      <c r="G1243" s="143">
        <f t="shared" si="389"/>
        <v>0</v>
      </c>
      <c r="H1243" s="143">
        <f t="shared" si="389"/>
        <v>42905</v>
      </c>
      <c r="I1243" s="143">
        <f t="shared" si="389"/>
        <v>42905</v>
      </c>
      <c r="J1243" s="167">
        <f t="shared" si="389"/>
        <v>0</v>
      </c>
      <c r="K1243" s="143">
        <f t="shared" si="389"/>
        <v>42905</v>
      </c>
      <c r="L1243" s="143">
        <f t="shared" si="389"/>
        <v>42905</v>
      </c>
      <c r="M1243" s="143">
        <f t="shared" si="389"/>
        <v>0</v>
      </c>
      <c r="N1243" s="143">
        <f t="shared" si="389"/>
        <v>42905</v>
      </c>
    </row>
    <row r="1244" spans="1:14" ht="36.75" customHeight="1" x14ac:dyDescent="0.25">
      <c r="A1244" s="73" t="s">
        <v>1605</v>
      </c>
      <c r="B1244" s="48" t="s">
        <v>1606</v>
      </c>
      <c r="C1244" s="14"/>
      <c r="D1244" s="14"/>
      <c r="E1244" s="14"/>
      <c r="F1244" s="123">
        <f t="shared" ref="F1244:N1244" si="390">F1245+F1246</f>
        <v>5800</v>
      </c>
      <c r="G1244" s="123">
        <f t="shared" si="390"/>
        <v>0</v>
      </c>
      <c r="H1244" s="123">
        <f t="shared" si="390"/>
        <v>5800</v>
      </c>
      <c r="I1244" s="123">
        <f t="shared" si="390"/>
        <v>5800</v>
      </c>
      <c r="J1244" s="164">
        <f t="shared" si="390"/>
        <v>0</v>
      </c>
      <c r="K1244" s="123">
        <f t="shared" si="390"/>
        <v>5800</v>
      </c>
      <c r="L1244" s="123">
        <f t="shared" si="390"/>
        <v>5800</v>
      </c>
      <c r="M1244" s="123">
        <f t="shared" si="390"/>
        <v>0</v>
      </c>
      <c r="N1244" s="123">
        <f t="shared" si="390"/>
        <v>5800</v>
      </c>
    </row>
    <row r="1245" spans="1:14" ht="52.5" customHeight="1" x14ac:dyDescent="0.25">
      <c r="A1245" s="73" t="s">
        <v>1607</v>
      </c>
      <c r="B1245" s="48" t="s">
        <v>1608</v>
      </c>
      <c r="C1245" s="15" t="s">
        <v>49</v>
      </c>
      <c r="D1245" s="15" t="s">
        <v>93</v>
      </c>
      <c r="E1245" s="15" t="s">
        <v>902</v>
      </c>
      <c r="F1245" s="123">
        <v>5800</v>
      </c>
      <c r="G1245" s="123"/>
      <c r="H1245" s="123">
        <f>F1245+G1245</f>
        <v>5800</v>
      </c>
      <c r="I1245" s="123">
        <v>5800</v>
      </c>
      <c r="J1245" s="164"/>
      <c r="K1245" s="123">
        <f>I1245+J1245</f>
        <v>5800</v>
      </c>
      <c r="L1245" s="123">
        <v>5800</v>
      </c>
      <c r="M1245" s="123"/>
      <c r="N1245" s="123">
        <f>L1245+M1245</f>
        <v>5800</v>
      </c>
    </row>
    <row r="1246" spans="1:14" ht="52.5" hidden="1" customHeight="1" x14ac:dyDescent="0.25">
      <c r="A1246" s="73" t="s">
        <v>1922</v>
      </c>
      <c r="B1246" s="48" t="s">
        <v>1609</v>
      </c>
      <c r="C1246" s="15" t="s">
        <v>70</v>
      </c>
      <c r="D1246" s="15" t="s">
        <v>93</v>
      </c>
      <c r="E1246" s="15" t="s">
        <v>902</v>
      </c>
      <c r="F1246" s="123"/>
      <c r="G1246" s="123"/>
      <c r="H1246" s="123"/>
      <c r="I1246" s="123"/>
      <c r="J1246" s="164"/>
      <c r="K1246" s="123"/>
      <c r="L1246" s="123"/>
      <c r="M1246" s="123"/>
      <c r="N1246" s="123"/>
    </row>
    <row r="1247" spans="1:14" ht="37.5" customHeight="1" x14ac:dyDescent="0.25">
      <c r="A1247" s="73" t="s">
        <v>381</v>
      </c>
      <c r="B1247" s="48" t="s">
        <v>1610</v>
      </c>
      <c r="C1247" s="14"/>
      <c r="D1247" s="14"/>
      <c r="E1247" s="14"/>
      <c r="F1247" s="123">
        <f t="shared" ref="F1247:N1247" si="391">F1248</f>
        <v>37105</v>
      </c>
      <c r="G1247" s="123">
        <f t="shared" si="391"/>
        <v>0</v>
      </c>
      <c r="H1247" s="123">
        <f t="shared" si="391"/>
        <v>37105</v>
      </c>
      <c r="I1247" s="123">
        <f t="shared" si="391"/>
        <v>37105</v>
      </c>
      <c r="J1247" s="164">
        <f t="shared" si="391"/>
        <v>0</v>
      </c>
      <c r="K1247" s="123">
        <f t="shared" si="391"/>
        <v>37105</v>
      </c>
      <c r="L1247" s="123">
        <f t="shared" si="391"/>
        <v>37105</v>
      </c>
      <c r="M1247" s="123">
        <f t="shared" si="391"/>
        <v>0</v>
      </c>
      <c r="N1247" s="123">
        <f t="shared" si="391"/>
        <v>37105</v>
      </c>
    </row>
    <row r="1248" spans="1:14" ht="55.5" customHeight="1" x14ac:dyDescent="0.25">
      <c r="A1248" s="73" t="s">
        <v>384</v>
      </c>
      <c r="B1248" s="72" t="s">
        <v>1611</v>
      </c>
      <c r="C1248" s="15" t="s">
        <v>16</v>
      </c>
      <c r="D1248" s="15" t="s">
        <v>93</v>
      </c>
      <c r="E1248" s="15" t="s">
        <v>902</v>
      </c>
      <c r="F1248" s="123">
        <v>37105</v>
      </c>
      <c r="G1248" s="123"/>
      <c r="H1248" s="123">
        <f>F1248+G1248</f>
        <v>37105</v>
      </c>
      <c r="I1248" s="123">
        <v>37105</v>
      </c>
      <c r="J1248" s="164"/>
      <c r="K1248" s="123">
        <f>I1248+J1248</f>
        <v>37105</v>
      </c>
      <c r="L1248" s="123">
        <v>37105</v>
      </c>
      <c r="M1248" s="123"/>
      <c r="N1248" s="123">
        <f>L1248+M1248</f>
        <v>37105</v>
      </c>
    </row>
    <row r="1249" spans="1:14" ht="38.25" customHeight="1" x14ac:dyDescent="0.25">
      <c r="A1249" s="25" t="s">
        <v>1612</v>
      </c>
      <c r="B1249" s="32">
        <v>15</v>
      </c>
      <c r="C1249" s="5"/>
      <c r="D1249" s="5"/>
      <c r="E1249" s="2"/>
      <c r="F1249" s="140">
        <f t="shared" ref="F1249:N1249" si="392">F1250+F1256+F1285+F1289+F1293+F1309+F1324+F1327</f>
        <v>2704658</v>
      </c>
      <c r="G1249" s="140">
        <f t="shared" si="392"/>
        <v>12710</v>
      </c>
      <c r="H1249" s="140">
        <f t="shared" si="392"/>
        <v>2717368</v>
      </c>
      <c r="I1249" s="140">
        <f t="shared" si="392"/>
        <v>2581710</v>
      </c>
      <c r="J1249" s="163">
        <f t="shared" si="392"/>
        <v>129507</v>
      </c>
      <c r="K1249" s="140">
        <f t="shared" si="392"/>
        <v>2711217</v>
      </c>
      <c r="L1249" s="140">
        <f t="shared" si="392"/>
        <v>2655251</v>
      </c>
      <c r="M1249" s="140">
        <f t="shared" si="392"/>
        <v>92717</v>
      </c>
      <c r="N1249" s="140">
        <f t="shared" si="392"/>
        <v>2747968</v>
      </c>
    </row>
    <row r="1250" spans="1:14" ht="41.25" customHeight="1" x14ac:dyDescent="0.25">
      <c r="A1250" s="23" t="s">
        <v>1613</v>
      </c>
      <c r="B1250" s="55" t="s">
        <v>1614</v>
      </c>
      <c r="C1250" s="3"/>
      <c r="D1250" s="6"/>
      <c r="E1250" s="6"/>
      <c r="F1250" s="123">
        <f t="shared" ref="F1250:N1250" si="393">F1251+F1254</f>
        <v>3023</v>
      </c>
      <c r="G1250" s="123">
        <f t="shared" si="393"/>
        <v>0</v>
      </c>
      <c r="H1250" s="123">
        <f t="shared" si="393"/>
        <v>3023</v>
      </c>
      <c r="I1250" s="123">
        <f t="shared" si="393"/>
        <v>3023</v>
      </c>
      <c r="J1250" s="164">
        <f t="shared" si="393"/>
        <v>0</v>
      </c>
      <c r="K1250" s="123">
        <f t="shared" si="393"/>
        <v>3023</v>
      </c>
      <c r="L1250" s="123">
        <f t="shared" si="393"/>
        <v>3023</v>
      </c>
      <c r="M1250" s="123">
        <f t="shared" si="393"/>
        <v>0</v>
      </c>
      <c r="N1250" s="123">
        <f t="shared" si="393"/>
        <v>3023</v>
      </c>
    </row>
    <row r="1251" spans="1:14" ht="31.5" x14ac:dyDescent="0.25">
      <c r="A1251" s="23" t="s">
        <v>1615</v>
      </c>
      <c r="B1251" s="55" t="s">
        <v>1616</v>
      </c>
      <c r="C1251" s="3"/>
      <c r="D1251" s="6"/>
      <c r="E1251" s="6"/>
      <c r="F1251" s="123">
        <f t="shared" ref="F1251:N1251" si="394">F1252+F1253</f>
        <v>2795</v>
      </c>
      <c r="G1251" s="123">
        <f t="shared" si="394"/>
        <v>0</v>
      </c>
      <c r="H1251" s="123">
        <f t="shared" si="394"/>
        <v>2795</v>
      </c>
      <c r="I1251" s="123">
        <f t="shared" si="394"/>
        <v>2795</v>
      </c>
      <c r="J1251" s="164">
        <f t="shared" si="394"/>
        <v>0</v>
      </c>
      <c r="K1251" s="123">
        <f t="shared" si="394"/>
        <v>2795</v>
      </c>
      <c r="L1251" s="123">
        <f t="shared" si="394"/>
        <v>2795</v>
      </c>
      <c r="M1251" s="123">
        <f t="shared" si="394"/>
        <v>0</v>
      </c>
      <c r="N1251" s="123">
        <f t="shared" si="394"/>
        <v>2795</v>
      </c>
    </row>
    <row r="1252" spans="1:14" ht="46.5" customHeight="1" x14ac:dyDescent="0.25">
      <c r="A1252" s="23" t="s">
        <v>1974</v>
      </c>
      <c r="B1252" s="55" t="s">
        <v>1617</v>
      </c>
      <c r="C1252" s="3">
        <v>200</v>
      </c>
      <c r="D1252" s="7" t="s">
        <v>13</v>
      </c>
      <c r="E1252" s="7" t="s">
        <v>81</v>
      </c>
      <c r="F1252" s="123">
        <v>2795</v>
      </c>
      <c r="G1252" s="123"/>
      <c r="H1252" s="123">
        <f>F1252+G1252</f>
        <v>2795</v>
      </c>
      <c r="I1252" s="123">
        <v>2795</v>
      </c>
      <c r="J1252" s="164"/>
      <c r="K1252" s="123">
        <f>I1252+J1252</f>
        <v>2795</v>
      </c>
      <c r="L1252" s="123">
        <v>2795</v>
      </c>
      <c r="M1252" s="123"/>
      <c r="N1252" s="123">
        <f>L1252+M1252</f>
        <v>2795</v>
      </c>
    </row>
    <row r="1253" spans="1:14" ht="63" hidden="1" customHeight="1" x14ac:dyDescent="0.25">
      <c r="A1253" s="44" t="s">
        <v>1618</v>
      </c>
      <c r="B1253" s="55" t="s">
        <v>1619</v>
      </c>
      <c r="C1253" s="3">
        <v>200</v>
      </c>
      <c r="D1253" s="7" t="s">
        <v>13</v>
      </c>
      <c r="E1253" s="7" t="s">
        <v>81</v>
      </c>
      <c r="F1253" s="123"/>
      <c r="G1253" s="123"/>
      <c r="H1253" s="123"/>
      <c r="I1253" s="123"/>
      <c r="J1253" s="164"/>
      <c r="K1253" s="123"/>
      <c r="L1253" s="123"/>
      <c r="M1253" s="123"/>
      <c r="N1253" s="123"/>
    </row>
    <row r="1254" spans="1:14" ht="20.25" customHeight="1" x14ac:dyDescent="0.25">
      <c r="A1254" s="23" t="s">
        <v>461</v>
      </c>
      <c r="B1254" s="55" t="s">
        <v>1620</v>
      </c>
      <c r="C1254" s="3"/>
      <c r="D1254" s="6"/>
      <c r="E1254" s="6"/>
      <c r="F1254" s="123">
        <f t="shared" ref="F1254:N1254" si="395">F1255</f>
        <v>228</v>
      </c>
      <c r="G1254" s="123">
        <f t="shared" si="395"/>
        <v>0</v>
      </c>
      <c r="H1254" s="123">
        <f t="shared" si="395"/>
        <v>228</v>
      </c>
      <c r="I1254" s="123">
        <f t="shared" si="395"/>
        <v>228</v>
      </c>
      <c r="J1254" s="164">
        <f t="shared" si="395"/>
        <v>0</v>
      </c>
      <c r="K1254" s="123">
        <f t="shared" si="395"/>
        <v>228</v>
      </c>
      <c r="L1254" s="123">
        <f t="shared" si="395"/>
        <v>228</v>
      </c>
      <c r="M1254" s="123">
        <f t="shared" si="395"/>
        <v>0</v>
      </c>
      <c r="N1254" s="123">
        <f t="shared" si="395"/>
        <v>228</v>
      </c>
    </row>
    <row r="1255" spans="1:14" ht="38.25" customHeight="1" x14ac:dyDescent="0.25">
      <c r="A1255" s="23" t="s">
        <v>174</v>
      </c>
      <c r="B1255" s="55" t="s">
        <v>1621</v>
      </c>
      <c r="C1255" s="3">
        <v>200</v>
      </c>
      <c r="D1255" s="7" t="s">
        <v>13</v>
      </c>
      <c r="E1255" s="7" t="s">
        <v>14</v>
      </c>
      <c r="F1255" s="123">
        <v>228</v>
      </c>
      <c r="G1255" s="123"/>
      <c r="H1255" s="123">
        <f>F1255+G1255</f>
        <v>228</v>
      </c>
      <c r="I1255" s="123">
        <v>228</v>
      </c>
      <c r="J1255" s="164"/>
      <c r="K1255" s="123">
        <f>I1255+J1255</f>
        <v>228</v>
      </c>
      <c r="L1255" s="123">
        <v>228</v>
      </c>
      <c r="M1255" s="123"/>
      <c r="N1255" s="123">
        <f>L1255+M1255</f>
        <v>228</v>
      </c>
    </row>
    <row r="1256" spans="1:14" ht="20.25" customHeight="1" x14ac:dyDescent="0.25">
      <c r="A1256" s="25" t="s">
        <v>1622</v>
      </c>
      <c r="B1256" s="53" t="s">
        <v>1623</v>
      </c>
      <c r="C1256" s="2"/>
      <c r="D1256" s="5"/>
      <c r="E1256" s="5"/>
      <c r="F1256" s="140">
        <f t="shared" ref="F1256:N1256" si="396">F1257+F1264+F1271+F1274+F1279+F1281</f>
        <v>2423934</v>
      </c>
      <c r="G1256" s="140">
        <f t="shared" si="396"/>
        <v>6430</v>
      </c>
      <c r="H1256" s="140">
        <f t="shared" si="396"/>
        <v>2430364</v>
      </c>
      <c r="I1256" s="140">
        <f t="shared" si="396"/>
        <v>2298696</v>
      </c>
      <c r="J1256" s="163">
        <f t="shared" si="396"/>
        <v>133642</v>
      </c>
      <c r="K1256" s="140">
        <f t="shared" si="396"/>
        <v>2432338</v>
      </c>
      <c r="L1256" s="140">
        <f t="shared" si="396"/>
        <v>2368851</v>
      </c>
      <c r="M1256" s="140">
        <f t="shared" si="396"/>
        <v>96915</v>
      </c>
      <c r="N1256" s="140">
        <f t="shared" si="396"/>
        <v>2465766</v>
      </c>
    </row>
    <row r="1257" spans="1:14" ht="31.5" x14ac:dyDescent="0.25">
      <c r="A1257" s="23" t="s">
        <v>381</v>
      </c>
      <c r="B1257" s="55" t="s">
        <v>1624</v>
      </c>
      <c r="C1257" s="6"/>
      <c r="D1257" s="6"/>
      <c r="E1257" s="6"/>
      <c r="F1257" s="123">
        <f t="shared" ref="F1257:N1257" si="397">F1258+F1259+F1260+F1261+F1262+F1263</f>
        <v>1851683</v>
      </c>
      <c r="G1257" s="123">
        <f t="shared" si="397"/>
        <v>16409</v>
      </c>
      <c r="H1257" s="123">
        <f t="shared" si="397"/>
        <v>1868092</v>
      </c>
      <c r="I1257" s="123">
        <f t="shared" si="397"/>
        <v>1932692</v>
      </c>
      <c r="J1257" s="164">
        <f t="shared" si="397"/>
        <v>-30644</v>
      </c>
      <c r="K1257" s="123">
        <f t="shared" si="397"/>
        <v>1902048</v>
      </c>
      <c r="L1257" s="123">
        <f t="shared" si="397"/>
        <v>1994480</v>
      </c>
      <c r="M1257" s="123">
        <f t="shared" si="397"/>
        <v>-37231</v>
      </c>
      <c r="N1257" s="123">
        <f t="shared" si="397"/>
        <v>1957249</v>
      </c>
    </row>
    <row r="1258" spans="1:14" ht="63" x14ac:dyDescent="0.25">
      <c r="A1258" s="23" t="s">
        <v>1625</v>
      </c>
      <c r="B1258" s="55" t="s">
        <v>1626</v>
      </c>
      <c r="C1258" s="4" t="s">
        <v>16</v>
      </c>
      <c r="D1258" s="7" t="s">
        <v>13</v>
      </c>
      <c r="E1258" s="7" t="s">
        <v>30</v>
      </c>
      <c r="F1258" s="123">
        <v>8549</v>
      </c>
      <c r="G1258" s="123"/>
      <c r="H1258" s="123">
        <f>F1258+G1258</f>
        <v>8549</v>
      </c>
      <c r="I1258" s="123">
        <v>8892</v>
      </c>
      <c r="J1258" s="164">
        <v>-257</v>
      </c>
      <c r="K1258" s="123">
        <f t="shared" ref="K1258:K1263" si="398">I1258+J1258</f>
        <v>8635</v>
      </c>
      <c r="L1258" s="123">
        <v>9235</v>
      </c>
      <c r="M1258" s="123">
        <v>-267</v>
      </c>
      <c r="N1258" s="123">
        <f t="shared" ref="N1258:N1263" si="399">L1258+M1258</f>
        <v>8968</v>
      </c>
    </row>
    <row r="1259" spans="1:14" ht="54.75" customHeight="1" x14ac:dyDescent="0.25">
      <c r="A1259" s="23" t="s">
        <v>1625</v>
      </c>
      <c r="B1259" s="55" t="s">
        <v>1626</v>
      </c>
      <c r="C1259" s="3">
        <v>600</v>
      </c>
      <c r="D1259" s="7" t="s">
        <v>13</v>
      </c>
      <c r="E1259" s="7" t="s">
        <v>93</v>
      </c>
      <c r="F1259" s="123">
        <v>1613650</v>
      </c>
      <c r="G1259" s="123">
        <v>13193</v>
      </c>
      <c r="H1259" s="123">
        <f>F1259+G1259</f>
        <v>1626843</v>
      </c>
      <c r="I1259" s="123">
        <v>1692254</v>
      </c>
      <c r="J1259" s="164">
        <f>-43881+11440</f>
        <v>-32441</v>
      </c>
      <c r="K1259" s="123">
        <f t="shared" si="398"/>
        <v>1659813</v>
      </c>
      <c r="L1259" s="123">
        <v>1751881</v>
      </c>
      <c r="M1259" s="123">
        <f>-45571+7411</f>
        <v>-38160</v>
      </c>
      <c r="N1259" s="123">
        <f t="shared" si="399"/>
        <v>1713721</v>
      </c>
    </row>
    <row r="1260" spans="1:14" ht="55.5" customHeight="1" x14ac:dyDescent="0.25">
      <c r="A1260" s="23" t="s">
        <v>1625</v>
      </c>
      <c r="B1260" s="55" t="s">
        <v>1626</v>
      </c>
      <c r="C1260" s="3">
        <v>600</v>
      </c>
      <c r="D1260" s="7" t="s">
        <v>13</v>
      </c>
      <c r="E1260" s="7" t="s">
        <v>81</v>
      </c>
      <c r="F1260" s="123">
        <v>12310</v>
      </c>
      <c r="G1260" s="123"/>
      <c r="H1260" s="123">
        <f>F1260+G1260</f>
        <v>12310</v>
      </c>
      <c r="I1260" s="123">
        <v>12731</v>
      </c>
      <c r="J1260" s="164">
        <v>-316</v>
      </c>
      <c r="K1260" s="123">
        <f t="shared" si="398"/>
        <v>12415</v>
      </c>
      <c r="L1260" s="123">
        <v>13152</v>
      </c>
      <c r="M1260" s="123">
        <v>-329</v>
      </c>
      <c r="N1260" s="123">
        <f t="shared" si="399"/>
        <v>12823</v>
      </c>
    </row>
    <row r="1261" spans="1:14" ht="54" customHeight="1" x14ac:dyDescent="0.25">
      <c r="A1261" s="23" t="s">
        <v>1625</v>
      </c>
      <c r="B1261" s="55" t="s">
        <v>1626</v>
      </c>
      <c r="C1261" s="3">
        <v>600</v>
      </c>
      <c r="D1261" s="7" t="s">
        <v>13</v>
      </c>
      <c r="E1261" s="7" t="s">
        <v>339</v>
      </c>
      <c r="F1261" s="123">
        <v>212113</v>
      </c>
      <c r="G1261" s="123">
        <v>3216</v>
      </c>
      <c r="H1261" s="123">
        <f>F1261+G1261</f>
        <v>215329</v>
      </c>
      <c r="I1261" s="123">
        <v>212113</v>
      </c>
      <c r="J1261" s="164">
        <v>2512</v>
      </c>
      <c r="K1261" s="123">
        <f t="shared" si="398"/>
        <v>214625</v>
      </c>
      <c r="L1261" s="123">
        <v>212113</v>
      </c>
      <c r="M1261" s="123">
        <v>1673</v>
      </c>
      <c r="N1261" s="123">
        <f t="shared" si="399"/>
        <v>213786</v>
      </c>
    </row>
    <row r="1262" spans="1:14" ht="63" x14ac:dyDescent="0.25">
      <c r="A1262" s="23" t="s">
        <v>1625</v>
      </c>
      <c r="B1262" s="55" t="s">
        <v>1626</v>
      </c>
      <c r="C1262" s="3">
        <v>600</v>
      </c>
      <c r="D1262" s="7" t="s">
        <v>13</v>
      </c>
      <c r="E1262" s="7" t="s">
        <v>14</v>
      </c>
      <c r="F1262" s="123">
        <v>5061</v>
      </c>
      <c r="G1262" s="123"/>
      <c r="H1262" s="123">
        <f>F1262+G1262</f>
        <v>5061</v>
      </c>
      <c r="I1262" s="123">
        <v>5250</v>
      </c>
      <c r="J1262" s="164">
        <v>-142</v>
      </c>
      <c r="K1262" s="123">
        <f t="shared" si="398"/>
        <v>5108</v>
      </c>
      <c r="L1262" s="123">
        <v>5439</v>
      </c>
      <c r="M1262" s="123">
        <v>-148</v>
      </c>
      <c r="N1262" s="123">
        <f t="shared" si="399"/>
        <v>5291</v>
      </c>
    </row>
    <row r="1263" spans="1:14" ht="31.5" x14ac:dyDescent="0.25">
      <c r="A1263" s="23" t="s">
        <v>1627</v>
      </c>
      <c r="B1263" s="55" t="s">
        <v>1626</v>
      </c>
      <c r="C1263" s="3">
        <v>800</v>
      </c>
      <c r="D1263" s="7" t="s">
        <v>13</v>
      </c>
      <c r="E1263" s="7" t="s">
        <v>93</v>
      </c>
      <c r="F1263" s="123">
        <v>0</v>
      </c>
      <c r="G1263" s="123"/>
      <c r="H1263" s="123"/>
      <c r="I1263" s="123">
        <v>1452</v>
      </c>
      <c r="J1263" s="164"/>
      <c r="K1263" s="123">
        <f t="shared" si="398"/>
        <v>1452</v>
      </c>
      <c r="L1263" s="123">
        <v>2660</v>
      </c>
      <c r="M1263" s="123"/>
      <c r="N1263" s="123">
        <f t="shared" si="399"/>
        <v>2660</v>
      </c>
    </row>
    <row r="1264" spans="1:14" ht="25.5" customHeight="1" x14ac:dyDescent="0.25">
      <c r="A1264" s="23" t="s">
        <v>146</v>
      </c>
      <c r="B1264" s="55" t="s">
        <v>1628</v>
      </c>
      <c r="C1264" s="3"/>
      <c r="D1264" s="6"/>
      <c r="E1264" s="6"/>
      <c r="F1264" s="123">
        <f t="shared" ref="F1264:N1264" si="400">F1265+F1266+F1267+F1268+F1269+F1270</f>
        <v>174263</v>
      </c>
      <c r="G1264" s="123">
        <f t="shared" si="400"/>
        <v>0</v>
      </c>
      <c r="H1264" s="123">
        <f t="shared" si="400"/>
        <v>174263</v>
      </c>
      <c r="I1264" s="123">
        <f t="shared" si="400"/>
        <v>182168</v>
      </c>
      <c r="J1264" s="164">
        <f t="shared" si="400"/>
        <v>0</v>
      </c>
      <c r="K1264" s="123">
        <f t="shared" si="400"/>
        <v>182168</v>
      </c>
      <c r="L1264" s="123">
        <f t="shared" si="400"/>
        <v>190389</v>
      </c>
      <c r="M1264" s="123">
        <f t="shared" si="400"/>
        <v>0</v>
      </c>
      <c r="N1264" s="123">
        <f t="shared" si="400"/>
        <v>190389</v>
      </c>
    </row>
    <row r="1265" spans="1:14" ht="31.5" hidden="1" x14ac:dyDescent="0.25">
      <c r="A1265" s="23" t="s">
        <v>251</v>
      </c>
      <c r="B1265" s="55" t="s">
        <v>1629</v>
      </c>
      <c r="C1265" s="4" t="s">
        <v>150</v>
      </c>
      <c r="D1265" s="7" t="s">
        <v>13</v>
      </c>
      <c r="E1265" s="7" t="s">
        <v>93</v>
      </c>
      <c r="F1265" s="123"/>
      <c r="G1265" s="123"/>
      <c r="H1265" s="123"/>
      <c r="I1265" s="123"/>
      <c r="J1265" s="164"/>
      <c r="K1265" s="123"/>
      <c r="L1265" s="123"/>
      <c r="M1265" s="123"/>
      <c r="N1265" s="123"/>
    </row>
    <row r="1266" spans="1:14" ht="34.5" hidden="1" customHeight="1" x14ac:dyDescent="0.25">
      <c r="A1266" s="23" t="s">
        <v>251</v>
      </c>
      <c r="B1266" s="55" t="s">
        <v>1629</v>
      </c>
      <c r="C1266" s="4" t="s">
        <v>150</v>
      </c>
      <c r="D1266" s="7" t="s">
        <v>13</v>
      </c>
      <c r="E1266" s="7" t="s">
        <v>339</v>
      </c>
      <c r="F1266" s="123"/>
      <c r="G1266" s="123"/>
      <c r="H1266" s="123"/>
      <c r="I1266" s="123"/>
      <c r="J1266" s="164"/>
      <c r="K1266" s="123"/>
      <c r="L1266" s="123"/>
      <c r="M1266" s="123"/>
      <c r="N1266" s="123"/>
    </row>
    <row r="1267" spans="1:14" ht="22.5" customHeight="1" x14ac:dyDescent="0.25">
      <c r="A1267" s="23" t="s">
        <v>1630</v>
      </c>
      <c r="B1267" s="55" t="s">
        <v>1631</v>
      </c>
      <c r="C1267" s="6">
        <v>300</v>
      </c>
      <c r="D1267" s="7" t="s">
        <v>13</v>
      </c>
      <c r="E1267" s="7" t="s">
        <v>93</v>
      </c>
      <c r="F1267" s="123">
        <v>100053</v>
      </c>
      <c r="G1267" s="123"/>
      <c r="H1267" s="123">
        <f>F1267+G1267</f>
        <v>100053</v>
      </c>
      <c r="I1267" s="123">
        <v>104899</v>
      </c>
      <c r="J1267" s="164"/>
      <c r="K1267" s="123">
        <f>I1267+J1267</f>
        <v>104899</v>
      </c>
      <c r="L1267" s="123">
        <v>109938</v>
      </c>
      <c r="M1267" s="123"/>
      <c r="N1267" s="123">
        <f>L1267+M1267</f>
        <v>109938</v>
      </c>
    </row>
    <row r="1268" spans="1:14" ht="19.5" customHeight="1" x14ac:dyDescent="0.25">
      <c r="A1268" s="23" t="s">
        <v>1630</v>
      </c>
      <c r="B1268" s="55" t="s">
        <v>1631</v>
      </c>
      <c r="C1268" s="3">
        <v>300</v>
      </c>
      <c r="D1268" s="7" t="s">
        <v>13</v>
      </c>
      <c r="E1268" s="7" t="s">
        <v>339</v>
      </c>
      <c r="F1268" s="123">
        <v>21096</v>
      </c>
      <c r="G1268" s="123"/>
      <c r="H1268" s="123">
        <f>F1268+G1268</f>
        <v>21096</v>
      </c>
      <c r="I1268" s="123">
        <v>21096</v>
      </c>
      <c r="J1268" s="164"/>
      <c r="K1268" s="123">
        <f>I1268+J1268</f>
        <v>21096</v>
      </c>
      <c r="L1268" s="123">
        <v>21096</v>
      </c>
      <c r="M1268" s="123"/>
      <c r="N1268" s="123">
        <f>L1268+M1268</f>
        <v>21096</v>
      </c>
    </row>
    <row r="1269" spans="1:14" ht="89.25" hidden="1" customHeight="1" x14ac:dyDescent="0.25">
      <c r="A1269" s="23" t="s">
        <v>1632</v>
      </c>
      <c r="B1269" s="55" t="s">
        <v>1633</v>
      </c>
      <c r="C1269" s="3">
        <v>300</v>
      </c>
      <c r="D1269" s="7" t="s">
        <v>13</v>
      </c>
      <c r="E1269" s="7" t="s">
        <v>93</v>
      </c>
      <c r="F1269" s="123"/>
      <c r="G1269" s="123"/>
      <c r="H1269" s="123">
        <f>F1269+G1269</f>
        <v>0</v>
      </c>
      <c r="I1269" s="123"/>
      <c r="J1269" s="164"/>
      <c r="K1269" s="123">
        <f>I1269+J1269</f>
        <v>0</v>
      </c>
      <c r="L1269" s="123"/>
      <c r="M1269" s="123"/>
      <c r="N1269" s="123">
        <f>L1269+M1269</f>
        <v>0</v>
      </c>
    </row>
    <row r="1270" spans="1:14" ht="45" customHeight="1" x14ac:dyDescent="0.25">
      <c r="A1270" s="23" t="s">
        <v>251</v>
      </c>
      <c r="B1270" s="55" t="s">
        <v>1629</v>
      </c>
      <c r="C1270" s="4" t="s">
        <v>150</v>
      </c>
      <c r="D1270" s="7" t="s">
        <v>37</v>
      </c>
      <c r="E1270" s="7" t="s">
        <v>30</v>
      </c>
      <c r="F1270" s="123">
        <v>53114</v>
      </c>
      <c r="G1270" s="123"/>
      <c r="H1270" s="123">
        <f>F1270+G1270</f>
        <v>53114</v>
      </c>
      <c r="I1270" s="123">
        <v>56173</v>
      </c>
      <c r="J1270" s="164"/>
      <c r="K1270" s="123">
        <f>I1270+J1270</f>
        <v>56173</v>
      </c>
      <c r="L1270" s="123">
        <v>59355</v>
      </c>
      <c r="M1270" s="123"/>
      <c r="N1270" s="123">
        <f>L1270+M1270</f>
        <v>59355</v>
      </c>
    </row>
    <row r="1271" spans="1:14" ht="24.75" customHeight="1" x14ac:dyDescent="0.25">
      <c r="A1271" s="23" t="s">
        <v>253</v>
      </c>
      <c r="B1271" s="55" t="s">
        <v>1634</v>
      </c>
      <c r="C1271" s="3"/>
      <c r="D1271" s="6"/>
      <c r="E1271" s="6"/>
      <c r="F1271" s="123">
        <f t="shared" ref="F1271:N1271" si="401">F1272+F1273</f>
        <v>3505</v>
      </c>
      <c r="G1271" s="123">
        <f t="shared" si="401"/>
        <v>0</v>
      </c>
      <c r="H1271" s="123">
        <f t="shared" si="401"/>
        <v>3505</v>
      </c>
      <c r="I1271" s="123">
        <f t="shared" si="401"/>
        <v>3645</v>
      </c>
      <c r="J1271" s="164">
        <f t="shared" si="401"/>
        <v>0</v>
      </c>
      <c r="K1271" s="123">
        <f t="shared" si="401"/>
        <v>3645</v>
      </c>
      <c r="L1271" s="123">
        <f t="shared" si="401"/>
        <v>3791</v>
      </c>
      <c r="M1271" s="123">
        <f t="shared" si="401"/>
        <v>0</v>
      </c>
      <c r="N1271" s="123">
        <f t="shared" si="401"/>
        <v>3791</v>
      </c>
    </row>
    <row r="1272" spans="1:14" ht="63" hidden="1" x14ac:dyDescent="0.25">
      <c r="A1272" s="23" t="s">
        <v>1635</v>
      </c>
      <c r="B1272" s="55" t="s">
        <v>1636</v>
      </c>
      <c r="C1272" s="3">
        <v>300</v>
      </c>
      <c r="D1272" s="7" t="s">
        <v>13</v>
      </c>
      <c r="E1272" s="7" t="s">
        <v>93</v>
      </c>
      <c r="F1272" s="123"/>
      <c r="G1272" s="123"/>
      <c r="H1272" s="123"/>
      <c r="I1272" s="123"/>
      <c r="J1272" s="164"/>
      <c r="K1272" s="123"/>
      <c r="L1272" s="123"/>
      <c r="M1272" s="123"/>
      <c r="N1272" s="123"/>
    </row>
    <row r="1273" spans="1:14" ht="78.75" x14ac:dyDescent="0.25">
      <c r="A1273" s="23" t="s">
        <v>255</v>
      </c>
      <c r="B1273" s="55" t="s">
        <v>1636</v>
      </c>
      <c r="C1273" s="3">
        <v>300</v>
      </c>
      <c r="D1273" s="7" t="s">
        <v>37</v>
      </c>
      <c r="E1273" s="7" t="s">
        <v>30</v>
      </c>
      <c r="F1273" s="123">
        <v>3505</v>
      </c>
      <c r="G1273" s="123"/>
      <c r="H1273" s="123">
        <f>F1273+G1273</f>
        <v>3505</v>
      </c>
      <c r="I1273" s="123">
        <v>3645</v>
      </c>
      <c r="J1273" s="164"/>
      <c r="K1273" s="123">
        <f>I1273+J1273</f>
        <v>3645</v>
      </c>
      <c r="L1273" s="123">
        <v>3791</v>
      </c>
      <c r="M1273" s="123"/>
      <c r="N1273" s="123">
        <f>L1273+M1273</f>
        <v>3791</v>
      </c>
    </row>
    <row r="1274" spans="1:14" ht="31.5" x14ac:dyDescent="0.25">
      <c r="A1274" s="23" t="s">
        <v>1637</v>
      </c>
      <c r="B1274" s="55" t="s">
        <v>1638</v>
      </c>
      <c r="C1274" s="3"/>
      <c r="D1274" s="6"/>
      <c r="E1274" s="6"/>
      <c r="F1274" s="123">
        <f t="shared" ref="F1274:N1274" si="402">F1277+F1278+F1276</f>
        <v>12799</v>
      </c>
      <c r="G1274" s="123">
        <f t="shared" si="402"/>
        <v>0</v>
      </c>
      <c r="H1274" s="123">
        <f t="shared" si="402"/>
        <v>12799</v>
      </c>
      <c r="I1274" s="123">
        <f t="shared" si="402"/>
        <v>11346</v>
      </c>
      <c r="J1274" s="164">
        <f t="shared" si="402"/>
        <v>0</v>
      </c>
      <c r="K1274" s="123">
        <f t="shared" si="402"/>
        <v>11346</v>
      </c>
      <c r="L1274" s="123">
        <f t="shared" si="402"/>
        <v>11346</v>
      </c>
      <c r="M1274" s="123">
        <f t="shared" si="402"/>
        <v>0</v>
      </c>
      <c r="N1274" s="123">
        <f t="shared" si="402"/>
        <v>11346</v>
      </c>
    </row>
    <row r="1275" spans="1:14" ht="47.25" hidden="1" x14ac:dyDescent="0.25">
      <c r="A1275" s="23" t="s">
        <v>1639</v>
      </c>
      <c r="B1275" s="55" t="s">
        <v>1640</v>
      </c>
      <c r="C1275" s="3">
        <v>600</v>
      </c>
      <c r="D1275" s="7" t="s">
        <v>13</v>
      </c>
      <c r="E1275" s="7" t="s">
        <v>93</v>
      </c>
      <c r="F1275" s="123"/>
      <c r="G1275" s="123"/>
      <c r="H1275" s="123"/>
      <c r="I1275" s="123"/>
      <c r="J1275" s="164"/>
      <c r="K1275" s="123"/>
      <c r="L1275" s="123"/>
      <c r="M1275" s="123"/>
      <c r="N1275" s="123"/>
    </row>
    <row r="1276" spans="1:14" ht="40.5" customHeight="1" x14ac:dyDescent="0.25">
      <c r="A1276" s="23" t="s">
        <v>1641</v>
      </c>
      <c r="B1276" s="55" t="s">
        <v>1642</v>
      </c>
      <c r="C1276" s="3">
        <v>600</v>
      </c>
      <c r="D1276" s="7" t="s">
        <v>13</v>
      </c>
      <c r="E1276" s="7" t="s">
        <v>14</v>
      </c>
      <c r="F1276" s="123">
        <v>5725</v>
      </c>
      <c r="G1276" s="123"/>
      <c r="H1276" s="123">
        <f>F1276+G1276</f>
        <v>5725</v>
      </c>
      <c r="I1276" s="123">
        <v>5725</v>
      </c>
      <c r="J1276" s="164"/>
      <c r="K1276" s="123">
        <f>I1276+J1276</f>
        <v>5725</v>
      </c>
      <c r="L1276" s="123">
        <v>5725</v>
      </c>
      <c r="M1276" s="123"/>
      <c r="N1276" s="123">
        <f>L1276+M1276</f>
        <v>5725</v>
      </c>
    </row>
    <row r="1277" spans="1:14" ht="39" customHeight="1" x14ac:dyDescent="0.25">
      <c r="A1277" s="23" t="s">
        <v>174</v>
      </c>
      <c r="B1277" s="55" t="s">
        <v>1643</v>
      </c>
      <c r="C1277" s="3">
        <v>200</v>
      </c>
      <c r="D1277" s="7" t="s">
        <v>13</v>
      </c>
      <c r="E1277" s="7" t="s">
        <v>93</v>
      </c>
      <c r="F1277" s="123">
        <v>4224</v>
      </c>
      <c r="G1277" s="123"/>
      <c r="H1277" s="123">
        <f>F1277+G1277</f>
        <v>4224</v>
      </c>
      <c r="I1277" s="123">
        <v>5022</v>
      </c>
      <c r="J1277" s="164"/>
      <c r="K1277" s="123">
        <f>I1277+J1277</f>
        <v>5022</v>
      </c>
      <c r="L1277" s="123">
        <v>5022</v>
      </c>
      <c r="M1277" s="123"/>
      <c r="N1277" s="123">
        <f>L1277+M1277</f>
        <v>5022</v>
      </c>
    </row>
    <row r="1278" spans="1:14" ht="81.75" customHeight="1" x14ac:dyDescent="0.25">
      <c r="A1278" s="200" t="s">
        <v>1932</v>
      </c>
      <c r="B1278" s="55" t="s">
        <v>1933</v>
      </c>
      <c r="C1278" s="3">
        <v>600</v>
      </c>
      <c r="D1278" s="7" t="s">
        <v>13</v>
      </c>
      <c r="E1278" s="7" t="s">
        <v>93</v>
      </c>
      <c r="F1278" s="123">
        <v>2850</v>
      </c>
      <c r="G1278" s="123"/>
      <c r="H1278" s="123">
        <f>F1278+G1278</f>
        <v>2850</v>
      </c>
      <c r="I1278" s="123">
        <v>599</v>
      </c>
      <c r="J1278" s="164"/>
      <c r="K1278" s="123">
        <f>I1278+J1278</f>
        <v>599</v>
      </c>
      <c r="L1278" s="123">
        <v>599</v>
      </c>
      <c r="M1278" s="123"/>
      <c r="N1278" s="123">
        <f>L1278+M1278</f>
        <v>599</v>
      </c>
    </row>
    <row r="1279" spans="1:14" ht="54.75" hidden="1" customHeight="1" x14ac:dyDescent="0.25">
      <c r="A1279" s="23" t="s">
        <v>1329</v>
      </c>
      <c r="B1279" s="55" t="s">
        <v>1644</v>
      </c>
      <c r="C1279" s="3"/>
      <c r="D1279" s="6"/>
      <c r="E1279" s="6"/>
      <c r="F1279" s="123">
        <f t="shared" ref="F1279:N1279" si="403">F1280</f>
        <v>0</v>
      </c>
      <c r="G1279" s="123">
        <f t="shared" si="403"/>
        <v>0</v>
      </c>
      <c r="H1279" s="123">
        <f t="shared" si="403"/>
        <v>0</v>
      </c>
      <c r="I1279" s="123">
        <f t="shared" si="403"/>
        <v>0</v>
      </c>
      <c r="J1279" s="164">
        <f t="shared" si="403"/>
        <v>0</v>
      </c>
      <c r="K1279" s="123">
        <f t="shared" si="403"/>
        <v>0</v>
      </c>
      <c r="L1279" s="123">
        <f t="shared" si="403"/>
        <v>0</v>
      </c>
      <c r="M1279" s="123">
        <f t="shared" si="403"/>
        <v>0</v>
      </c>
      <c r="N1279" s="123">
        <f t="shared" si="403"/>
        <v>0</v>
      </c>
    </row>
    <row r="1280" spans="1:14" ht="73.5" hidden="1" customHeight="1" x14ac:dyDescent="0.25">
      <c r="A1280" s="23" t="s">
        <v>122</v>
      </c>
      <c r="B1280" s="55" t="s">
        <v>1645</v>
      </c>
      <c r="C1280" s="3">
        <v>400</v>
      </c>
      <c r="D1280" s="7" t="s">
        <v>13</v>
      </c>
      <c r="E1280" s="7" t="s">
        <v>339</v>
      </c>
      <c r="F1280" s="123"/>
      <c r="G1280" s="123"/>
      <c r="H1280" s="123"/>
      <c r="I1280" s="123"/>
      <c r="J1280" s="164"/>
      <c r="K1280" s="123"/>
      <c r="L1280" s="123"/>
      <c r="M1280" s="123"/>
      <c r="N1280" s="123"/>
    </row>
    <row r="1281" spans="1:14" ht="35.25" customHeight="1" x14ac:dyDescent="0.25">
      <c r="A1281" s="44" t="s">
        <v>1646</v>
      </c>
      <c r="B1281" s="46" t="s">
        <v>1647</v>
      </c>
      <c r="C1281" s="10"/>
      <c r="D1281" s="6"/>
      <c r="E1281" s="6"/>
      <c r="F1281" s="123">
        <f t="shared" ref="F1281:N1281" si="404">F1283+F1284</f>
        <v>381684</v>
      </c>
      <c r="G1281" s="123">
        <f t="shared" si="404"/>
        <v>-9979</v>
      </c>
      <c r="H1281" s="123">
        <f t="shared" si="404"/>
        <v>371705</v>
      </c>
      <c r="I1281" s="123">
        <f t="shared" si="404"/>
        <v>168845</v>
      </c>
      <c r="J1281" s="164">
        <f t="shared" si="404"/>
        <v>164286</v>
      </c>
      <c r="K1281" s="123">
        <f t="shared" si="404"/>
        <v>333131</v>
      </c>
      <c r="L1281" s="123">
        <f t="shared" si="404"/>
        <v>168845</v>
      </c>
      <c r="M1281" s="123">
        <f t="shared" si="404"/>
        <v>134146</v>
      </c>
      <c r="N1281" s="123">
        <f t="shared" si="404"/>
        <v>302991</v>
      </c>
    </row>
    <row r="1282" spans="1:14" ht="47.25" hidden="1" x14ac:dyDescent="0.25">
      <c r="A1282" s="44" t="s">
        <v>301</v>
      </c>
      <c r="B1282" s="46" t="s">
        <v>1648</v>
      </c>
      <c r="C1282" s="10">
        <v>600</v>
      </c>
      <c r="D1282" s="7" t="s">
        <v>13</v>
      </c>
      <c r="E1282" s="7" t="s">
        <v>93</v>
      </c>
      <c r="F1282" s="123"/>
      <c r="G1282" s="123"/>
      <c r="H1282" s="123"/>
      <c r="I1282" s="123"/>
      <c r="J1282" s="164"/>
      <c r="K1282" s="123"/>
      <c r="L1282" s="123"/>
      <c r="M1282" s="123"/>
      <c r="N1282" s="123"/>
    </row>
    <row r="1283" spans="1:14" ht="51.75" customHeight="1" x14ac:dyDescent="0.25">
      <c r="A1283" s="44" t="s">
        <v>181</v>
      </c>
      <c r="B1283" s="46" t="s">
        <v>1649</v>
      </c>
      <c r="C1283" s="10">
        <v>600</v>
      </c>
      <c r="D1283" s="7" t="s">
        <v>13</v>
      </c>
      <c r="E1283" s="7" t="s">
        <v>93</v>
      </c>
      <c r="F1283" s="123">
        <v>371684</v>
      </c>
      <c r="G1283" s="123">
        <v>-9979</v>
      </c>
      <c r="H1283" s="123">
        <f>F1283+G1283</f>
        <v>361705</v>
      </c>
      <c r="I1283" s="123">
        <v>168845</v>
      </c>
      <c r="J1283" s="164">
        <v>164286</v>
      </c>
      <c r="K1283" s="123">
        <f>I1283+J1283</f>
        <v>333131</v>
      </c>
      <c r="L1283" s="123">
        <v>168845</v>
      </c>
      <c r="M1283" s="123">
        <v>134146</v>
      </c>
      <c r="N1283" s="123">
        <f>L1283+M1283</f>
        <v>302991</v>
      </c>
    </row>
    <row r="1284" spans="1:14" ht="51.75" customHeight="1" x14ac:dyDescent="0.25">
      <c r="A1284" s="44" t="s">
        <v>181</v>
      </c>
      <c r="B1284" s="46" t="s">
        <v>1649</v>
      </c>
      <c r="C1284" s="10">
        <v>600</v>
      </c>
      <c r="D1284" s="7" t="s">
        <v>13</v>
      </c>
      <c r="E1284" s="7" t="s">
        <v>339</v>
      </c>
      <c r="F1284" s="123">
        <v>10000</v>
      </c>
      <c r="G1284" s="123"/>
      <c r="H1284" s="123">
        <f>F1284+G1284</f>
        <v>10000</v>
      </c>
      <c r="I1284" s="123">
        <v>0</v>
      </c>
      <c r="J1284" s="164"/>
      <c r="K1284" s="123"/>
      <c r="L1284" s="123"/>
      <c r="M1284" s="123"/>
      <c r="N1284" s="123"/>
    </row>
    <row r="1285" spans="1:14" ht="15.75" x14ac:dyDescent="0.25">
      <c r="A1285" s="25" t="s">
        <v>1650</v>
      </c>
      <c r="B1285" s="53" t="s">
        <v>1651</v>
      </c>
      <c r="C1285" s="2"/>
      <c r="D1285" s="5"/>
      <c r="E1285" s="5"/>
      <c r="F1285" s="140">
        <f t="shared" ref="F1285:N1285" si="405">F1286</f>
        <v>11891</v>
      </c>
      <c r="G1285" s="140">
        <f t="shared" si="405"/>
        <v>0</v>
      </c>
      <c r="H1285" s="140">
        <f t="shared" si="405"/>
        <v>11891</v>
      </c>
      <c r="I1285" s="140">
        <f t="shared" si="405"/>
        <v>11891</v>
      </c>
      <c r="J1285" s="163">
        <f t="shared" si="405"/>
        <v>0</v>
      </c>
      <c r="K1285" s="140">
        <f t="shared" si="405"/>
        <v>11891</v>
      </c>
      <c r="L1285" s="140">
        <f t="shared" si="405"/>
        <v>11891</v>
      </c>
      <c r="M1285" s="140">
        <f t="shared" si="405"/>
        <v>0</v>
      </c>
      <c r="N1285" s="140">
        <f t="shared" si="405"/>
        <v>11891</v>
      </c>
    </row>
    <row r="1286" spans="1:14" ht="20.25" customHeight="1" x14ac:dyDescent="0.25">
      <c r="A1286" s="23" t="s">
        <v>1652</v>
      </c>
      <c r="B1286" s="55" t="s">
        <v>1653</v>
      </c>
      <c r="C1286" s="3"/>
      <c r="D1286" s="6"/>
      <c r="E1286" s="6"/>
      <c r="F1286" s="123">
        <f t="shared" ref="F1286:N1286" si="406">F1287+F1288</f>
        <v>11891</v>
      </c>
      <c r="G1286" s="123">
        <f t="shared" si="406"/>
        <v>0</v>
      </c>
      <c r="H1286" s="123">
        <f t="shared" si="406"/>
        <v>11891</v>
      </c>
      <c r="I1286" s="123">
        <f t="shared" si="406"/>
        <v>11891</v>
      </c>
      <c r="J1286" s="164">
        <f t="shared" si="406"/>
        <v>0</v>
      </c>
      <c r="K1286" s="123">
        <f t="shared" si="406"/>
        <v>11891</v>
      </c>
      <c r="L1286" s="123">
        <f t="shared" si="406"/>
        <v>11891</v>
      </c>
      <c r="M1286" s="123">
        <f t="shared" si="406"/>
        <v>0</v>
      </c>
      <c r="N1286" s="123">
        <f t="shared" si="406"/>
        <v>11891</v>
      </c>
    </row>
    <row r="1287" spans="1:14" ht="20.25" customHeight="1" x14ac:dyDescent="0.25">
      <c r="A1287" s="23" t="s">
        <v>1630</v>
      </c>
      <c r="B1287" s="55" t="s">
        <v>1654</v>
      </c>
      <c r="C1287" s="3">
        <v>300</v>
      </c>
      <c r="D1287" s="7" t="s">
        <v>13</v>
      </c>
      <c r="E1287" s="7" t="s">
        <v>687</v>
      </c>
      <c r="F1287" s="123">
        <v>10991</v>
      </c>
      <c r="G1287" s="123"/>
      <c r="H1287" s="123">
        <f>F1287+G1287</f>
        <v>10991</v>
      </c>
      <c r="I1287" s="123">
        <v>10991</v>
      </c>
      <c r="J1287" s="164"/>
      <c r="K1287" s="123">
        <f>I1287+J1287</f>
        <v>10991</v>
      </c>
      <c r="L1287" s="123">
        <v>10991</v>
      </c>
      <c r="M1287" s="123"/>
      <c r="N1287" s="123">
        <f>L1287+M1287</f>
        <v>10991</v>
      </c>
    </row>
    <row r="1288" spans="1:14" ht="31.5" x14ac:dyDescent="0.25">
      <c r="A1288" s="23" t="s">
        <v>174</v>
      </c>
      <c r="B1288" s="55" t="s">
        <v>1655</v>
      </c>
      <c r="C1288" s="3">
        <v>200</v>
      </c>
      <c r="D1288" s="7" t="s">
        <v>13</v>
      </c>
      <c r="E1288" s="7" t="s">
        <v>687</v>
      </c>
      <c r="F1288" s="123">
        <v>900</v>
      </c>
      <c r="G1288" s="123"/>
      <c r="H1288" s="123">
        <f>F1288+G1288</f>
        <v>900</v>
      </c>
      <c r="I1288" s="123">
        <v>900</v>
      </c>
      <c r="J1288" s="164"/>
      <c r="K1288" s="123">
        <f>I1288+J1288</f>
        <v>900</v>
      </c>
      <c r="L1288" s="123">
        <v>900</v>
      </c>
      <c r="M1288" s="123"/>
      <c r="N1288" s="123">
        <f>L1288+M1288</f>
        <v>900</v>
      </c>
    </row>
    <row r="1289" spans="1:14" ht="36.75" customHeight="1" x14ac:dyDescent="0.25">
      <c r="A1289" s="25" t="s">
        <v>1656</v>
      </c>
      <c r="B1289" s="53" t="s">
        <v>1657</v>
      </c>
      <c r="C1289" s="2"/>
      <c r="D1289" s="5"/>
      <c r="E1289" s="5"/>
      <c r="F1289" s="140">
        <f t="shared" ref="F1289:N1289" si="407">F1290</f>
        <v>840</v>
      </c>
      <c r="G1289" s="140">
        <f t="shared" si="407"/>
        <v>-63</v>
      </c>
      <c r="H1289" s="140">
        <f t="shared" si="407"/>
        <v>777</v>
      </c>
      <c r="I1289" s="140">
        <f t="shared" si="407"/>
        <v>382</v>
      </c>
      <c r="J1289" s="163">
        <f t="shared" si="407"/>
        <v>-32</v>
      </c>
      <c r="K1289" s="140">
        <f t="shared" si="407"/>
        <v>350</v>
      </c>
      <c r="L1289" s="140">
        <f t="shared" si="407"/>
        <v>382</v>
      </c>
      <c r="M1289" s="140">
        <f t="shared" si="407"/>
        <v>-32</v>
      </c>
      <c r="N1289" s="140">
        <f t="shared" si="407"/>
        <v>350</v>
      </c>
    </row>
    <row r="1290" spans="1:14" ht="36.75" customHeight="1" x14ac:dyDescent="0.25">
      <c r="A1290" s="23" t="s">
        <v>1658</v>
      </c>
      <c r="B1290" s="55" t="s">
        <v>1659</v>
      </c>
      <c r="C1290" s="2"/>
      <c r="D1290" s="5"/>
      <c r="E1290" s="5"/>
      <c r="F1290" s="123">
        <f t="shared" ref="F1290:N1290" si="408">F1292+F1291</f>
        <v>840</v>
      </c>
      <c r="G1290" s="123">
        <f t="shared" si="408"/>
        <v>-63</v>
      </c>
      <c r="H1290" s="123">
        <f t="shared" si="408"/>
        <v>777</v>
      </c>
      <c r="I1290" s="123">
        <f t="shared" si="408"/>
        <v>382</v>
      </c>
      <c r="J1290" s="164">
        <f t="shared" si="408"/>
        <v>-32</v>
      </c>
      <c r="K1290" s="123">
        <f t="shared" si="408"/>
        <v>350</v>
      </c>
      <c r="L1290" s="123">
        <f t="shared" si="408"/>
        <v>382</v>
      </c>
      <c r="M1290" s="123">
        <f t="shared" si="408"/>
        <v>-32</v>
      </c>
      <c r="N1290" s="123">
        <f t="shared" si="408"/>
        <v>350</v>
      </c>
    </row>
    <row r="1291" spans="1:14" ht="51" hidden="1" customHeight="1" x14ac:dyDescent="0.25">
      <c r="A1291" s="23" t="s">
        <v>1660</v>
      </c>
      <c r="B1291" s="55" t="s">
        <v>1661</v>
      </c>
      <c r="C1291" s="3">
        <v>200</v>
      </c>
      <c r="D1291" s="7" t="s">
        <v>13</v>
      </c>
      <c r="E1291" s="7" t="s">
        <v>81</v>
      </c>
      <c r="F1291" s="123"/>
      <c r="G1291" s="123"/>
      <c r="H1291" s="123"/>
      <c r="I1291" s="123"/>
      <c r="J1291" s="164"/>
      <c r="K1291" s="123"/>
      <c r="L1291" s="123"/>
      <c r="M1291" s="123"/>
      <c r="N1291" s="123"/>
    </row>
    <row r="1292" spans="1:14" ht="63" x14ac:dyDescent="0.25">
      <c r="A1292" s="23" t="s">
        <v>1975</v>
      </c>
      <c r="B1292" s="55" t="s">
        <v>1662</v>
      </c>
      <c r="C1292" s="3">
        <v>200</v>
      </c>
      <c r="D1292" s="7" t="s">
        <v>13</v>
      </c>
      <c r="E1292" s="7" t="s">
        <v>81</v>
      </c>
      <c r="F1292" s="123">
        <v>840</v>
      </c>
      <c r="G1292" s="123">
        <v>-63</v>
      </c>
      <c r="H1292" s="123">
        <f>F1292+G1292</f>
        <v>777</v>
      </c>
      <c r="I1292" s="123">
        <v>382</v>
      </c>
      <c r="J1292" s="164">
        <v>-32</v>
      </c>
      <c r="K1292" s="123">
        <f>I1292+J1292</f>
        <v>350</v>
      </c>
      <c r="L1292" s="123">
        <v>382</v>
      </c>
      <c r="M1292" s="123">
        <v>-32</v>
      </c>
      <c r="N1292" s="123">
        <f>L1292+M1292</f>
        <v>350</v>
      </c>
    </row>
    <row r="1293" spans="1:14" ht="25.5" customHeight="1" x14ac:dyDescent="0.25">
      <c r="A1293" s="25" t="s">
        <v>1663</v>
      </c>
      <c r="B1293" s="33" t="s">
        <v>1664</v>
      </c>
      <c r="C1293" s="5"/>
      <c r="D1293" s="5"/>
      <c r="E1293" s="2"/>
      <c r="F1293" s="140">
        <f t="shared" ref="F1293:N1293" si="409">F1294+F1301+F1305</f>
        <v>53282</v>
      </c>
      <c r="G1293" s="140">
        <f t="shared" si="409"/>
        <v>6343</v>
      </c>
      <c r="H1293" s="140">
        <f t="shared" si="409"/>
        <v>59625</v>
      </c>
      <c r="I1293" s="140">
        <f t="shared" si="409"/>
        <v>54893</v>
      </c>
      <c r="J1293" s="163">
        <f t="shared" si="409"/>
        <v>-1219</v>
      </c>
      <c r="K1293" s="140">
        <f t="shared" si="409"/>
        <v>53674</v>
      </c>
      <c r="L1293" s="140">
        <f t="shared" si="409"/>
        <v>56529</v>
      </c>
      <c r="M1293" s="140">
        <f t="shared" si="409"/>
        <v>-1268</v>
      </c>
      <c r="N1293" s="140">
        <f t="shared" si="409"/>
        <v>55261</v>
      </c>
    </row>
    <row r="1294" spans="1:14" ht="33" customHeight="1" x14ac:dyDescent="0.25">
      <c r="A1294" s="104" t="s">
        <v>1665</v>
      </c>
      <c r="B1294" s="57" t="s">
        <v>1666</v>
      </c>
      <c r="C1294" s="65"/>
      <c r="D1294" s="65"/>
      <c r="E1294" s="65"/>
      <c r="F1294" s="123">
        <f t="shared" ref="F1294:N1294" si="410">F1295+F1297+F1299+F1298+F1300</f>
        <v>51354</v>
      </c>
      <c r="G1294" s="123">
        <f t="shared" si="410"/>
        <v>175</v>
      </c>
      <c r="H1294" s="123">
        <f t="shared" si="410"/>
        <v>51529</v>
      </c>
      <c r="I1294" s="123">
        <f t="shared" si="410"/>
        <v>52965</v>
      </c>
      <c r="J1294" s="164">
        <f t="shared" si="410"/>
        <v>-1219</v>
      </c>
      <c r="K1294" s="123">
        <f t="shared" si="410"/>
        <v>51746</v>
      </c>
      <c r="L1294" s="123">
        <f t="shared" si="410"/>
        <v>54601</v>
      </c>
      <c r="M1294" s="123">
        <f t="shared" si="410"/>
        <v>-1268</v>
      </c>
      <c r="N1294" s="123">
        <f t="shared" si="410"/>
        <v>53333</v>
      </c>
    </row>
    <row r="1295" spans="1:14" ht="53.25" customHeight="1" x14ac:dyDescent="0.25">
      <c r="A1295" s="75" t="s">
        <v>1667</v>
      </c>
      <c r="B1295" s="57" t="s">
        <v>1668</v>
      </c>
      <c r="C1295" s="13" t="s">
        <v>16</v>
      </c>
      <c r="D1295" s="13" t="s">
        <v>13</v>
      </c>
      <c r="E1295" s="13" t="s">
        <v>13</v>
      </c>
      <c r="F1295" s="123">
        <v>44116</v>
      </c>
      <c r="G1295" s="123"/>
      <c r="H1295" s="123">
        <f t="shared" ref="H1295:H1300" si="411">F1295+G1295</f>
        <v>44116</v>
      </c>
      <c r="I1295" s="123">
        <v>45727</v>
      </c>
      <c r="J1295" s="164">
        <v>-1219</v>
      </c>
      <c r="K1295" s="123">
        <f t="shared" ref="K1295:K1300" si="412">I1295+J1295</f>
        <v>44508</v>
      </c>
      <c r="L1295" s="123">
        <v>47363</v>
      </c>
      <c r="M1295" s="123">
        <v>-1268</v>
      </c>
      <c r="N1295" s="123">
        <f t="shared" ref="N1295:N1300" si="413">L1295+M1295</f>
        <v>46095</v>
      </c>
    </row>
    <row r="1296" spans="1:14" ht="33.75" hidden="1" customHeight="1" x14ac:dyDescent="0.25">
      <c r="A1296" s="75" t="s">
        <v>1669</v>
      </c>
      <c r="B1296" s="57" t="s">
        <v>1670</v>
      </c>
      <c r="C1296" s="13" t="s">
        <v>49</v>
      </c>
      <c r="D1296" s="13" t="s">
        <v>13</v>
      </c>
      <c r="E1296" s="13" t="s">
        <v>13</v>
      </c>
      <c r="F1296" s="123"/>
      <c r="G1296" s="123"/>
      <c r="H1296" s="123">
        <f t="shared" si="411"/>
        <v>0</v>
      </c>
      <c r="I1296" s="123"/>
      <c r="J1296" s="164"/>
      <c r="K1296" s="123">
        <f t="shared" si="412"/>
        <v>0</v>
      </c>
      <c r="L1296" s="123"/>
      <c r="M1296" s="123"/>
      <c r="N1296" s="123">
        <f t="shared" si="413"/>
        <v>0</v>
      </c>
    </row>
    <row r="1297" spans="1:14" ht="42" customHeight="1" x14ac:dyDescent="0.25">
      <c r="A1297" s="75" t="s">
        <v>174</v>
      </c>
      <c r="B1297" s="57" t="s">
        <v>1671</v>
      </c>
      <c r="C1297" s="13" t="s">
        <v>49</v>
      </c>
      <c r="D1297" s="13" t="s">
        <v>13</v>
      </c>
      <c r="E1297" s="13" t="s">
        <v>13</v>
      </c>
      <c r="F1297" s="123">
        <v>5369</v>
      </c>
      <c r="G1297" s="123">
        <v>175</v>
      </c>
      <c r="H1297" s="123">
        <f t="shared" si="411"/>
        <v>5544</v>
      </c>
      <c r="I1297" s="123">
        <v>5369</v>
      </c>
      <c r="J1297" s="164"/>
      <c r="K1297" s="123">
        <f t="shared" si="412"/>
        <v>5369</v>
      </c>
      <c r="L1297" s="123">
        <v>5369</v>
      </c>
      <c r="M1297" s="123"/>
      <c r="N1297" s="123">
        <f t="shared" si="413"/>
        <v>5369</v>
      </c>
    </row>
    <row r="1298" spans="1:14" ht="39.75" customHeight="1" x14ac:dyDescent="0.25">
      <c r="A1298" s="75" t="s">
        <v>174</v>
      </c>
      <c r="B1298" s="57" t="s">
        <v>1671</v>
      </c>
      <c r="C1298" s="12">
        <v>200</v>
      </c>
      <c r="D1298" s="13" t="s">
        <v>13</v>
      </c>
      <c r="E1298" s="13" t="s">
        <v>14</v>
      </c>
      <c r="F1298" s="123">
        <v>68</v>
      </c>
      <c r="G1298" s="123"/>
      <c r="H1298" s="123">
        <f t="shared" si="411"/>
        <v>68</v>
      </c>
      <c r="I1298" s="123">
        <v>68</v>
      </c>
      <c r="J1298" s="164"/>
      <c r="K1298" s="123">
        <f t="shared" si="412"/>
        <v>68</v>
      </c>
      <c r="L1298" s="123">
        <v>68</v>
      </c>
      <c r="M1298" s="123"/>
      <c r="N1298" s="123">
        <f t="shared" si="413"/>
        <v>68</v>
      </c>
    </row>
    <row r="1299" spans="1:14" ht="41.25" customHeight="1" x14ac:dyDescent="0.25">
      <c r="A1299" s="75" t="s">
        <v>958</v>
      </c>
      <c r="B1299" s="57" t="s">
        <v>1671</v>
      </c>
      <c r="C1299" s="13" t="s">
        <v>16</v>
      </c>
      <c r="D1299" s="13" t="s">
        <v>13</v>
      </c>
      <c r="E1299" s="13" t="s">
        <v>13</v>
      </c>
      <c r="F1299" s="123">
        <v>1706</v>
      </c>
      <c r="G1299" s="123"/>
      <c r="H1299" s="123">
        <f t="shared" si="411"/>
        <v>1706</v>
      </c>
      <c r="I1299" s="123">
        <v>1706</v>
      </c>
      <c r="J1299" s="164"/>
      <c r="K1299" s="123">
        <f t="shared" si="412"/>
        <v>1706</v>
      </c>
      <c r="L1299" s="123">
        <v>1706</v>
      </c>
      <c r="M1299" s="123"/>
      <c r="N1299" s="123">
        <f t="shared" si="413"/>
        <v>1706</v>
      </c>
    </row>
    <row r="1300" spans="1:14" ht="33.75" customHeight="1" x14ac:dyDescent="0.25">
      <c r="A1300" s="75" t="s">
        <v>174</v>
      </c>
      <c r="B1300" s="57" t="s">
        <v>1671</v>
      </c>
      <c r="C1300" s="13" t="s">
        <v>16</v>
      </c>
      <c r="D1300" s="13" t="s">
        <v>13</v>
      </c>
      <c r="E1300" s="13" t="s">
        <v>14</v>
      </c>
      <c r="F1300" s="123">
        <v>95</v>
      </c>
      <c r="G1300" s="123"/>
      <c r="H1300" s="123">
        <f t="shared" si="411"/>
        <v>95</v>
      </c>
      <c r="I1300" s="123">
        <v>95</v>
      </c>
      <c r="J1300" s="164"/>
      <c r="K1300" s="123">
        <f t="shared" si="412"/>
        <v>95</v>
      </c>
      <c r="L1300" s="123">
        <v>95</v>
      </c>
      <c r="M1300" s="123"/>
      <c r="N1300" s="123">
        <f t="shared" si="413"/>
        <v>95</v>
      </c>
    </row>
    <row r="1301" spans="1:14" ht="33" hidden="1" customHeight="1" x14ac:dyDescent="0.25">
      <c r="A1301" s="75"/>
      <c r="B1301" s="56"/>
      <c r="C1301" s="12"/>
      <c r="D1301" s="12"/>
      <c r="E1301" s="12"/>
      <c r="F1301" s="123">
        <f t="shared" ref="F1301:N1301" si="414">F1302+F1304+F1303</f>
        <v>0</v>
      </c>
      <c r="G1301" s="123">
        <f t="shared" si="414"/>
        <v>0</v>
      </c>
      <c r="H1301" s="123">
        <f t="shared" si="414"/>
        <v>0</v>
      </c>
      <c r="I1301" s="123">
        <f t="shared" si="414"/>
        <v>0</v>
      </c>
      <c r="J1301" s="164">
        <f t="shared" si="414"/>
        <v>0</v>
      </c>
      <c r="K1301" s="123">
        <f t="shared" si="414"/>
        <v>0</v>
      </c>
      <c r="L1301" s="123">
        <f t="shared" si="414"/>
        <v>0</v>
      </c>
      <c r="M1301" s="123">
        <f t="shared" si="414"/>
        <v>0</v>
      </c>
      <c r="N1301" s="123">
        <f t="shared" si="414"/>
        <v>0</v>
      </c>
    </row>
    <row r="1302" spans="1:14" ht="34.5" hidden="1" customHeight="1" x14ac:dyDescent="0.25">
      <c r="A1302" s="75"/>
      <c r="B1302" s="56"/>
      <c r="C1302" s="12"/>
      <c r="D1302" s="12"/>
      <c r="E1302" s="12"/>
      <c r="F1302" s="123"/>
      <c r="G1302" s="123"/>
      <c r="H1302" s="123"/>
      <c r="I1302" s="123"/>
      <c r="J1302" s="164"/>
      <c r="K1302" s="123"/>
      <c r="L1302" s="123"/>
      <c r="M1302" s="123"/>
      <c r="N1302" s="123"/>
    </row>
    <row r="1303" spans="1:14" ht="50.25" hidden="1" customHeight="1" x14ac:dyDescent="0.25">
      <c r="A1303" s="75"/>
      <c r="B1303" s="56"/>
      <c r="C1303" s="12"/>
      <c r="D1303" s="12"/>
      <c r="E1303" s="12"/>
      <c r="F1303" s="123"/>
      <c r="G1303" s="123"/>
      <c r="H1303" s="123"/>
      <c r="I1303" s="123"/>
      <c r="J1303" s="164"/>
      <c r="K1303" s="123"/>
      <c r="L1303" s="123"/>
      <c r="M1303" s="123"/>
      <c r="N1303" s="123"/>
    </row>
    <row r="1304" spans="1:14" ht="36" hidden="1" customHeight="1" x14ac:dyDescent="0.25">
      <c r="A1304" s="75"/>
      <c r="B1304" s="56"/>
      <c r="C1304" s="12"/>
      <c r="D1304" s="12"/>
      <c r="E1304" s="12"/>
      <c r="F1304" s="123"/>
      <c r="G1304" s="123"/>
      <c r="H1304" s="123"/>
      <c r="I1304" s="123"/>
      <c r="J1304" s="164"/>
      <c r="K1304" s="123"/>
      <c r="L1304" s="123"/>
      <c r="M1304" s="123"/>
      <c r="N1304" s="123"/>
    </row>
    <row r="1305" spans="1:14" ht="46.5" customHeight="1" x14ac:dyDescent="0.25">
      <c r="A1305" s="104" t="s">
        <v>1672</v>
      </c>
      <c r="B1305" s="57" t="s">
        <v>1673</v>
      </c>
      <c r="C1305" s="12"/>
      <c r="D1305" s="12"/>
      <c r="E1305" s="12"/>
      <c r="F1305" s="123">
        <f t="shared" ref="F1305:N1305" si="415">F1307+F1306+F1308</f>
        <v>1928</v>
      </c>
      <c r="G1305" s="123">
        <f t="shared" si="415"/>
        <v>6168</v>
      </c>
      <c r="H1305" s="123">
        <f t="shared" si="415"/>
        <v>8096</v>
      </c>
      <c r="I1305" s="123">
        <f t="shared" si="415"/>
        <v>1928</v>
      </c>
      <c r="J1305" s="164">
        <f t="shared" si="415"/>
        <v>0</v>
      </c>
      <c r="K1305" s="123">
        <f t="shared" si="415"/>
        <v>1928</v>
      </c>
      <c r="L1305" s="123">
        <f t="shared" si="415"/>
        <v>1928</v>
      </c>
      <c r="M1305" s="123">
        <f t="shared" si="415"/>
        <v>0</v>
      </c>
      <c r="N1305" s="123">
        <f t="shared" si="415"/>
        <v>1928</v>
      </c>
    </row>
    <row r="1306" spans="1:14" ht="35.25" customHeight="1" x14ac:dyDescent="0.25">
      <c r="A1306" s="75" t="s">
        <v>174</v>
      </c>
      <c r="B1306" s="57" t="s">
        <v>1805</v>
      </c>
      <c r="C1306" s="12">
        <v>200</v>
      </c>
      <c r="D1306" s="13" t="s">
        <v>13</v>
      </c>
      <c r="E1306" s="13" t="s">
        <v>13</v>
      </c>
      <c r="F1306" s="123">
        <v>67</v>
      </c>
      <c r="G1306" s="123"/>
      <c r="H1306" s="123">
        <f>F1306+G1306</f>
        <v>67</v>
      </c>
      <c r="I1306" s="123">
        <v>67</v>
      </c>
      <c r="J1306" s="164"/>
      <c r="K1306" s="123">
        <f>I1306+J1306</f>
        <v>67</v>
      </c>
      <c r="L1306" s="123">
        <v>67</v>
      </c>
      <c r="M1306" s="123"/>
      <c r="N1306" s="123">
        <f>L1306+M1306</f>
        <v>67</v>
      </c>
    </row>
    <row r="1307" spans="1:14" ht="55.5" hidden="1" customHeight="1" x14ac:dyDescent="0.25">
      <c r="A1307" s="104" t="s">
        <v>1674</v>
      </c>
      <c r="B1307" s="105" t="s">
        <v>1675</v>
      </c>
      <c r="C1307" s="13" t="s">
        <v>49</v>
      </c>
      <c r="D1307" s="13" t="s">
        <v>13</v>
      </c>
      <c r="E1307" s="13" t="s">
        <v>13</v>
      </c>
      <c r="F1307" s="123"/>
      <c r="G1307" s="123"/>
      <c r="H1307" s="123">
        <f>F1307+G1307</f>
        <v>0</v>
      </c>
      <c r="I1307" s="123"/>
      <c r="J1307" s="164"/>
      <c r="K1307" s="123">
        <f>I1307+J1307</f>
        <v>0</v>
      </c>
      <c r="L1307" s="123"/>
      <c r="M1307" s="123"/>
      <c r="N1307" s="123">
        <f>L1307+M1307</f>
        <v>0</v>
      </c>
    </row>
    <row r="1308" spans="1:14" ht="78.75" customHeight="1" x14ac:dyDescent="0.25">
      <c r="A1308" s="104" t="s">
        <v>1676</v>
      </c>
      <c r="B1308" s="105" t="s">
        <v>1677</v>
      </c>
      <c r="C1308" s="13" t="s">
        <v>49</v>
      </c>
      <c r="D1308" s="13" t="s">
        <v>13</v>
      </c>
      <c r="E1308" s="13" t="s">
        <v>13</v>
      </c>
      <c r="F1308" s="123">
        <v>1861</v>
      </c>
      <c r="G1308" s="123">
        <v>6168</v>
      </c>
      <c r="H1308" s="123">
        <f>F1308+G1308</f>
        <v>8029</v>
      </c>
      <c r="I1308" s="123">
        <v>1861</v>
      </c>
      <c r="J1308" s="164"/>
      <c r="K1308" s="123">
        <f>I1308+J1308</f>
        <v>1861</v>
      </c>
      <c r="L1308" s="123">
        <v>1861</v>
      </c>
      <c r="M1308" s="123"/>
      <c r="N1308" s="123">
        <f>L1308+M1308</f>
        <v>1861</v>
      </c>
    </row>
    <row r="1309" spans="1:14" ht="30" customHeight="1" x14ac:dyDescent="0.25">
      <c r="A1309" s="29" t="s">
        <v>451</v>
      </c>
      <c r="B1309" s="31" t="s">
        <v>1678</v>
      </c>
      <c r="C1309" s="16"/>
      <c r="D1309" s="16"/>
      <c r="E1309" s="16"/>
      <c r="F1309" s="143">
        <f t="shared" ref="F1309:N1309" si="416">F1310+F1317+F1319+F1321</f>
        <v>165872</v>
      </c>
      <c r="G1309" s="143">
        <f t="shared" si="416"/>
        <v>0</v>
      </c>
      <c r="H1309" s="143">
        <f t="shared" si="416"/>
        <v>165872</v>
      </c>
      <c r="I1309" s="143">
        <f t="shared" si="416"/>
        <v>169263</v>
      </c>
      <c r="J1309" s="167">
        <f t="shared" si="416"/>
        <v>-2884</v>
      </c>
      <c r="K1309" s="143">
        <f t="shared" si="416"/>
        <v>166379</v>
      </c>
      <c r="L1309" s="143">
        <f t="shared" si="416"/>
        <v>169747</v>
      </c>
      <c r="M1309" s="143">
        <f t="shared" si="416"/>
        <v>-2898</v>
      </c>
      <c r="N1309" s="143">
        <f t="shared" si="416"/>
        <v>166849</v>
      </c>
    </row>
    <row r="1310" spans="1:14" ht="31.5" x14ac:dyDescent="0.25">
      <c r="A1310" s="24" t="s">
        <v>237</v>
      </c>
      <c r="B1310" s="48" t="s">
        <v>1679</v>
      </c>
      <c r="C1310" s="14"/>
      <c r="D1310" s="14"/>
      <c r="E1310" s="14"/>
      <c r="F1310" s="123">
        <f t="shared" ref="F1310:N1310" si="417">F1311+F1312+F1313+F1314+F1315+F1316</f>
        <v>129948</v>
      </c>
      <c r="G1310" s="123">
        <f t="shared" si="417"/>
        <v>0</v>
      </c>
      <c r="H1310" s="123">
        <f t="shared" si="417"/>
        <v>129948</v>
      </c>
      <c r="I1310" s="123">
        <f t="shared" si="417"/>
        <v>133201</v>
      </c>
      <c r="J1310" s="164">
        <f t="shared" si="417"/>
        <v>-2806</v>
      </c>
      <c r="K1310" s="123">
        <f t="shared" si="417"/>
        <v>130395</v>
      </c>
      <c r="L1310" s="123">
        <f t="shared" si="417"/>
        <v>133682</v>
      </c>
      <c r="M1310" s="123">
        <f t="shared" si="417"/>
        <v>-2820</v>
      </c>
      <c r="N1310" s="123">
        <f t="shared" si="417"/>
        <v>130862</v>
      </c>
    </row>
    <row r="1311" spans="1:14" ht="90.75" customHeight="1" x14ac:dyDescent="0.25">
      <c r="A1311" s="24" t="s">
        <v>241</v>
      </c>
      <c r="B1311" s="48" t="s">
        <v>1680</v>
      </c>
      <c r="C1311" s="15" t="s">
        <v>36</v>
      </c>
      <c r="D1311" s="15" t="s">
        <v>21</v>
      </c>
      <c r="E1311" s="15" t="s">
        <v>93</v>
      </c>
      <c r="F1311" s="123">
        <v>81041</v>
      </c>
      <c r="G1311" s="123"/>
      <c r="H1311" s="123">
        <f t="shared" ref="H1311:H1316" si="418">F1311+G1311</f>
        <v>81041</v>
      </c>
      <c r="I1311" s="123">
        <v>83564</v>
      </c>
      <c r="J1311" s="164">
        <v>-2424</v>
      </c>
      <c r="K1311" s="123">
        <f t="shared" ref="K1311:K1316" si="419">I1311+J1311</f>
        <v>81140</v>
      </c>
      <c r="L1311" s="123">
        <v>83975</v>
      </c>
      <c r="M1311" s="123">
        <v>-2436</v>
      </c>
      <c r="N1311" s="123">
        <f t="shared" ref="N1311:N1316" si="420">L1311+M1311</f>
        <v>81539</v>
      </c>
    </row>
    <row r="1312" spans="1:14" ht="47.25" x14ac:dyDescent="0.25">
      <c r="A1312" s="24" t="s">
        <v>243</v>
      </c>
      <c r="B1312" s="48" t="s">
        <v>1680</v>
      </c>
      <c r="C1312" s="15" t="s">
        <v>49</v>
      </c>
      <c r="D1312" s="15" t="s">
        <v>21</v>
      </c>
      <c r="E1312" s="15" t="s">
        <v>93</v>
      </c>
      <c r="F1312" s="123">
        <v>35416</v>
      </c>
      <c r="G1312" s="123"/>
      <c r="H1312" s="123">
        <f t="shared" si="418"/>
        <v>35416</v>
      </c>
      <c r="I1312" s="123">
        <v>35747</v>
      </c>
      <c r="J1312" s="164"/>
      <c r="K1312" s="123">
        <f t="shared" si="419"/>
        <v>35747</v>
      </c>
      <c r="L1312" s="123">
        <v>35747</v>
      </c>
      <c r="M1312" s="123"/>
      <c r="N1312" s="123">
        <f t="shared" si="420"/>
        <v>35747</v>
      </c>
    </row>
    <row r="1313" spans="1:14" ht="37.5" customHeight="1" x14ac:dyDescent="0.25">
      <c r="A1313" s="24" t="s">
        <v>244</v>
      </c>
      <c r="B1313" s="48" t="s">
        <v>1680</v>
      </c>
      <c r="C1313" s="15" t="s">
        <v>40</v>
      </c>
      <c r="D1313" s="15" t="s">
        <v>21</v>
      </c>
      <c r="E1313" s="15" t="s">
        <v>93</v>
      </c>
      <c r="F1313" s="123">
        <v>183</v>
      </c>
      <c r="G1313" s="123"/>
      <c r="H1313" s="123">
        <f t="shared" si="418"/>
        <v>183</v>
      </c>
      <c r="I1313" s="123">
        <v>183</v>
      </c>
      <c r="J1313" s="164"/>
      <c r="K1313" s="123">
        <f t="shared" si="419"/>
        <v>183</v>
      </c>
      <c r="L1313" s="123">
        <v>183</v>
      </c>
      <c r="M1313" s="123"/>
      <c r="N1313" s="123">
        <f t="shared" si="420"/>
        <v>183</v>
      </c>
    </row>
    <row r="1314" spans="1:14" ht="83.25" customHeight="1" x14ac:dyDescent="0.25">
      <c r="A1314" s="24" t="s">
        <v>241</v>
      </c>
      <c r="B1314" s="48" t="s">
        <v>1680</v>
      </c>
      <c r="C1314" s="15" t="s">
        <v>36</v>
      </c>
      <c r="D1314" s="15" t="s">
        <v>13</v>
      </c>
      <c r="E1314" s="15" t="s">
        <v>13</v>
      </c>
      <c r="F1314" s="123">
        <v>12526</v>
      </c>
      <c r="G1314" s="123"/>
      <c r="H1314" s="123">
        <f t="shared" si="418"/>
        <v>12526</v>
      </c>
      <c r="I1314" s="123">
        <v>12925</v>
      </c>
      <c r="J1314" s="164">
        <v>-382</v>
      </c>
      <c r="K1314" s="123">
        <f t="shared" si="419"/>
        <v>12543</v>
      </c>
      <c r="L1314" s="123">
        <v>12995</v>
      </c>
      <c r="M1314" s="123">
        <v>-384</v>
      </c>
      <c r="N1314" s="123">
        <f t="shared" si="420"/>
        <v>12611</v>
      </c>
    </row>
    <row r="1315" spans="1:14" ht="54.75" customHeight="1" x14ac:dyDescent="0.25">
      <c r="A1315" s="24" t="s">
        <v>243</v>
      </c>
      <c r="B1315" s="48" t="s">
        <v>1680</v>
      </c>
      <c r="C1315" s="15" t="s">
        <v>49</v>
      </c>
      <c r="D1315" s="15" t="s">
        <v>13</v>
      </c>
      <c r="E1315" s="15" t="s">
        <v>13</v>
      </c>
      <c r="F1315" s="123">
        <v>770</v>
      </c>
      <c r="G1315" s="123"/>
      <c r="H1315" s="123">
        <f t="shared" si="418"/>
        <v>770</v>
      </c>
      <c r="I1315" s="123">
        <v>770</v>
      </c>
      <c r="J1315" s="164"/>
      <c r="K1315" s="123">
        <f t="shared" si="419"/>
        <v>770</v>
      </c>
      <c r="L1315" s="123">
        <v>770</v>
      </c>
      <c r="M1315" s="123"/>
      <c r="N1315" s="123">
        <f t="shared" si="420"/>
        <v>770</v>
      </c>
    </row>
    <row r="1316" spans="1:14" ht="31.5" x14ac:dyDescent="0.25">
      <c r="A1316" s="24" t="s">
        <v>244</v>
      </c>
      <c r="B1316" s="48" t="s">
        <v>1680</v>
      </c>
      <c r="C1316" s="15" t="s">
        <v>40</v>
      </c>
      <c r="D1316" s="15" t="s">
        <v>13</v>
      </c>
      <c r="E1316" s="15" t="s">
        <v>13</v>
      </c>
      <c r="F1316" s="123">
        <v>12</v>
      </c>
      <c r="G1316" s="123"/>
      <c r="H1316" s="123">
        <f t="shared" si="418"/>
        <v>12</v>
      </c>
      <c r="I1316" s="123">
        <v>12</v>
      </c>
      <c r="J1316" s="164"/>
      <c r="K1316" s="123">
        <f t="shared" si="419"/>
        <v>12</v>
      </c>
      <c r="L1316" s="123">
        <v>12</v>
      </c>
      <c r="M1316" s="123"/>
      <c r="N1316" s="123">
        <f t="shared" si="420"/>
        <v>12</v>
      </c>
    </row>
    <row r="1317" spans="1:14" ht="31.5" x14ac:dyDescent="0.25">
      <c r="A1317" s="24" t="s">
        <v>381</v>
      </c>
      <c r="B1317" s="48" t="s">
        <v>1681</v>
      </c>
      <c r="C1317" s="6"/>
      <c r="D1317" s="6"/>
      <c r="E1317" s="6"/>
      <c r="F1317" s="123">
        <f t="shared" ref="F1317:N1317" si="421">F1318</f>
        <v>31493</v>
      </c>
      <c r="G1317" s="123">
        <f t="shared" si="421"/>
        <v>0</v>
      </c>
      <c r="H1317" s="123">
        <f t="shared" si="421"/>
        <v>31493</v>
      </c>
      <c r="I1317" s="123">
        <f t="shared" si="421"/>
        <v>31493</v>
      </c>
      <c r="J1317" s="164">
        <f t="shared" si="421"/>
        <v>0</v>
      </c>
      <c r="K1317" s="123">
        <f t="shared" si="421"/>
        <v>31493</v>
      </c>
      <c r="L1317" s="123">
        <f t="shared" si="421"/>
        <v>31493</v>
      </c>
      <c r="M1317" s="123">
        <f t="shared" si="421"/>
        <v>0</v>
      </c>
      <c r="N1317" s="123">
        <f t="shared" si="421"/>
        <v>31493</v>
      </c>
    </row>
    <row r="1318" spans="1:14" ht="51" customHeight="1" x14ac:dyDescent="0.25">
      <c r="A1318" s="44" t="s">
        <v>384</v>
      </c>
      <c r="B1318" s="48" t="s">
        <v>1682</v>
      </c>
      <c r="C1318" s="7" t="s">
        <v>16</v>
      </c>
      <c r="D1318" s="7" t="s">
        <v>21</v>
      </c>
      <c r="E1318" s="7" t="s">
        <v>93</v>
      </c>
      <c r="F1318" s="123">
        <v>31493</v>
      </c>
      <c r="G1318" s="123"/>
      <c r="H1318" s="123">
        <f>F1318+G1318</f>
        <v>31493</v>
      </c>
      <c r="I1318" s="123">
        <v>31493</v>
      </c>
      <c r="J1318" s="164"/>
      <c r="K1318" s="123">
        <f>I1318+J1318</f>
        <v>31493</v>
      </c>
      <c r="L1318" s="123">
        <v>31493</v>
      </c>
      <c r="M1318" s="123"/>
      <c r="N1318" s="123">
        <f>L1318+M1318</f>
        <v>31493</v>
      </c>
    </row>
    <row r="1319" spans="1:14" ht="39" customHeight="1" x14ac:dyDescent="0.25">
      <c r="A1319" s="44" t="s">
        <v>466</v>
      </c>
      <c r="B1319" s="48" t="s">
        <v>1683</v>
      </c>
      <c r="C1319" s="6"/>
      <c r="D1319" s="6"/>
      <c r="E1319" s="6"/>
      <c r="F1319" s="123">
        <f t="shared" ref="F1319:N1319" si="422">F1320</f>
        <v>2525</v>
      </c>
      <c r="G1319" s="123">
        <f t="shared" si="422"/>
        <v>0</v>
      </c>
      <c r="H1319" s="123">
        <f t="shared" si="422"/>
        <v>2525</v>
      </c>
      <c r="I1319" s="123">
        <f t="shared" si="422"/>
        <v>2603</v>
      </c>
      <c r="J1319" s="164">
        <f t="shared" si="422"/>
        <v>-78</v>
      </c>
      <c r="K1319" s="123">
        <f t="shared" si="422"/>
        <v>2525</v>
      </c>
      <c r="L1319" s="123">
        <f t="shared" si="422"/>
        <v>2603</v>
      </c>
      <c r="M1319" s="123">
        <f t="shared" si="422"/>
        <v>-78</v>
      </c>
      <c r="N1319" s="123">
        <f t="shared" si="422"/>
        <v>2525</v>
      </c>
    </row>
    <row r="1320" spans="1:14" ht="84.75" customHeight="1" x14ac:dyDescent="0.25">
      <c r="A1320" s="44" t="s">
        <v>269</v>
      </c>
      <c r="B1320" s="48" t="s">
        <v>1684</v>
      </c>
      <c r="C1320" s="7" t="s">
        <v>36</v>
      </c>
      <c r="D1320" s="7" t="s">
        <v>21</v>
      </c>
      <c r="E1320" s="7" t="s">
        <v>93</v>
      </c>
      <c r="F1320" s="123">
        <v>2525</v>
      </c>
      <c r="G1320" s="123"/>
      <c r="H1320" s="123">
        <f>F1320+G1320</f>
        <v>2525</v>
      </c>
      <c r="I1320" s="123">
        <v>2603</v>
      </c>
      <c r="J1320" s="164">
        <v>-78</v>
      </c>
      <c r="K1320" s="123">
        <f>I1320+J1320</f>
        <v>2525</v>
      </c>
      <c r="L1320" s="123">
        <v>2603</v>
      </c>
      <c r="M1320" s="123">
        <v>-78</v>
      </c>
      <c r="N1320" s="123">
        <f>L1320+M1320</f>
        <v>2525</v>
      </c>
    </row>
    <row r="1321" spans="1:14" ht="31.5" x14ac:dyDescent="0.25">
      <c r="A1321" s="44" t="s">
        <v>1685</v>
      </c>
      <c r="B1321" s="48" t="s">
        <v>1686</v>
      </c>
      <c r="C1321" s="6"/>
      <c r="D1321" s="6"/>
      <c r="E1321" s="6"/>
      <c r="F1321" s="123">
        <f t="shared" ref="F1321:N1321" si="423">F1322+F1323</f>
        <v>1906</v>
      </c>
      <c r="G1321" s="123">
        <f t="shared" si="423"/>
        <v>0</v>
      </c>
      <c r="H1321" s="123">
        <f t="shared" si="423"/>
        <v>1906</v>
      </c>
      <c r="I1321" s="123">
        <f t="shared" si="423"/>
        <v>1966</v>
      </c>
      <c r="J1321" s="164">
        <f t="shared" si="423"/>
        <v>0</v>
      </c>
      <c r="K1321" s="123">
        <f t="shared" si="423"/>
        <v>1966</v>
      </c>
      <c r="L1321" s="123">
        <f t="shared" si="423"/>
        <v>1969</v>
      </c>
      <c r="M1321" s="123">
        <f t="shared" si="423"/>
        <v>0</v>
      </c>
      <c r="N1321" s="123">
        <f t="shared" si="423"/>
        <v>1969</v>
      </c>
    </row>
    <row r="1322" spans="1:14" ht="31.5" x14ac:dyDescent="0.25">
      <c r="A1322" s="44" t="s">
        <v>87</v>
      </c>
      <c r="B1322" s="48" t="s">
        <v>1687</v>
      </c>
      <c r="C1322" s="7" t="s">
        <v>49</v>
      </c>
      <c r="D1322" s="7" t="s">
        <v>21</v>
      </c>
      <c r="E1322" s="7" t="s">
        <v>483</v>
      </c>
      <c r="F1322" s="123">
        <v>83</v>
      </c>
      <c r="G1322" s="123"/>
      <c r="H1322" s="123">
        <f>F1322+G1322</f>
        <v>83</v>
      </c>
      <c r="I1322" s="123">
        <v>87</v>
      </c>
      <c r="J1322" s="164"/>
      <c r="K1322" s="123">
        <f>I1322+J1322</f>
        <v>87</v>
      </c>
      <c r="L1322" s="123">
        <v>90</v>
      </c>
      <c r="M1322" s="123"/>
      <c r="N1322" s="123">
        <f>L1322+M1322</f>
        <v>90</v>
      </c>
    </row>
    <row r="1323" spans="1:14" ht="21.75" customHeight="1" x14ac:dyDescent="0.25">
      <c r="A1323" s="44" t="s">
        <v>176</v>
      </c>
      <c r="B1323" s="48" t="s">
        <v>1687</v>
      </c>
      <c r="C1323" s="7" t="s">
        <v>150</v>
      </c>
      <c r="D1323" s="7" t="s">
        <v>21</v>
      </c>
      <c r="E1323" s="7" t="s">
        <v>483</v>
      </c>
      <c r="F1323" s="123">
        <v>1823</v>
      </c>
      <c r="G1323" s="123"/>
      <c r="H1323" s="123">
        <f>F1323+G1323</f>
        <v>1823</v>
      </c>
      <c r="I1323" s="123">
        <v>1879</v>
      </c>
      <c r="J1323" s="164"/>
      <c r="K1323" s="123">
        <f>I1323+J1323</f>
        <v>1879</v>
      </c>
      <c r="L1323" s="123">
        <v>1879</v>
      </c>
      <c r="M1323" s="123"/>
      <c r="N1323" s="123">
        <f>L1323+M1323</f>
        <v>1879</v>
      </c>
    </row>
    <row r="1324" spans="1:14" ht="19.5" customHeight="1" x14ac:dyDescent="0.25">
      <c r="A1324" s="29" t="s">
        <v>1688</v>
      </c>
      <c r="B1324" s="33" t="s">
        <v>1689</v>
      </c>
      <c r="C1324" s="5"/>
      <c r="D1324" s="5"/>
      <c r="E1324" s="5"/>
      <c r="F1324" s="140">
        <f t="shared" ref="F1324:N1324" si="424">F1326</f>
        <v>480</v>
      </c>
      <c r="G1324" s="140">
        <f t="shared" si="424"/>
        <v>0</v>
      </c>
      <c r="H1324" s="140">
        <f t="shared" si="424"/>
        <v>480</v>
      </c>
      <c r="I1324" s="140">
        <f t="shared" si="424"/>
        <v>480</v>
      </c>
      <c r="J1324" s="163">
        <f t="shared" si="424"/>
        <v>0</v>
      </c>
      <c r="K1324" s="140">
        <f t="shared" si="424"/>
        <v>480</v>
      </c>
      <c r="L1324" s="140">
        <f t="shared" si="424"/>
        <v>480</v>
      </c>
      <c r="M1324" s="140">
        <f t="shared" si="424"/>
        <v>0</v>
      </c>
      <c r="N1324" s="140">
        <f t="shared" si="424"/>
        <v>480</v>
      </c>
    </row>
    <row r="1325" spans="1:14" ht="36" customHeight="1" x14ac:dyDescent="0.25">
      <c r="A1325" s="24" t="s">
        <v>1690</v>
      </c>
      <c r="B1325" s="35" t="s">
        <v>1691</v>
      </c>
      <c r="C1325" s="5"/>
      <c r="D1325" s="5"/>
      <c r="E1325" s="5"/>
      <c r="F1325" s="123">
        <f t="shared" ref="F1325:N1325" si="425">F1326</f>
        <v>480</v>
      </c>
      <c r="G1325" s="123">
        <f t="shared" si="425"/>
        <v>0</v>
      </c>
      <c r="H1325" s="123">
        <f t="shared" si="425"/>
        <v>480</v>
      </c>
      <c r="I1325" s="123">
        <f t="shared" si="425"/>
        <v>480</v>
      </c>
      <c r="J1325" s="164">
        <f t="shared" si="425"/>
        <v>0</v>
      </c>
      <c r="K1325" s="123">
        <f t="shared" si="425"/>
        <v>480</v>
      </c>
      <c r="L1325" s="123">
        <f t="shared" si="425"/>
        <v>480</v>
      </c>
      <c r="M1325" s="123">
        <f t="shared" si="425"/>
        <v>0</v>
      </c>
      <c r="N1325" s="123">
        <f t="shared" si="425"/>
        <v>480</v>
      </c>
    </row>
    <row r="1326" spans="1:14" ht="48" customHeight="1" x14ac:dyDescent="0.25">
      <c r="A1326" s="23" t="s">
        <v>1974</v>
      </c>
      <c r="B1326" s="35" t="s">
        <v>1692</v>
      </c>
      <c r="C1326" s="6">
        <v>200</v>
      </c>
      <c r="D1326" s="7" t="s">
        <v>13</v>
      </c>
      <c r="E1326" s="7" t="s">
        <v>81</v>
      </c>
      <c r="F1326" s="123">
        <v>480</v>
      </c>
      <c r="G1326" s="123"/>
      <c r="H1326" s="123">
        <f>F1326+G1326</f>
        <v>480</v>
      </c>
      <c r="I1326" s="123">
        <v>480</v>
      </c>
      <c r="J1326" s="164"/>
      <c r="K1326" s="123">
        <f>I1326+J1326</f>
        <v>480</v>
      </c>
      <c r="L1326" s="123">
        <v>480</v>
      </c>
      <c r="M1326" s="123"/>
      <c r="N1326" s="123">
        <f>L1326+M1326</f>
        <v>480</v>
      </c>
    </row>
    <row r="1327" spans="1:14" ht="39" customHeight="1" x14ac:dyDescent="0.25">
      <c r="A1327" s="25" t="s">
        <v>1693</v>
      </c>
      <c r="B1327" s="33" t="s">
        <v>1694</v>
      </c>
      <c r="C1327" s="5"/>
      <c r="D1327" s="5"/>
      <c r="E1327" s="5"/>
      <c r="F1327" s="140">
        <f t="shared" ref="F1327:N1327" si="426">F1328+F1332+F1338+F1340+F1342</f>
        <v>45336</v>
      </c>
      <c r="G1327" s="140">
        <f t="shared" si="426"/>
        <v>0</v>
      </c>
      <c r="H1327" s="140">
        <f t="shared" si="426"/>
        <v>45336</v>
      </c>
      <c r="I1327" s="140">
        <f t="shared" si="426"/>
        <v>43082</v>
      </c>
      <c r="J1327" s="163">
        <f t="shared" si="426"/>
        <v>0</v>
      </c>
      <c r="K1327" s="140">
        <f t="shared" si="426"/>
        <v>43082</v>
      </c>
      <c r="L1327" s="140">
        <f t="shared" si="426"/>
        <v>44348</v>
      </c>
      <c r="M1327" s="140">
        <f t="shared" si="426"/>
        <v>0</v>
      </c>
      <c r="N1327" s="140">
        <f t="shared" si="426"/>
        <v>44348</v>
      </c>
    </row>
    <row r="1328" spans="1:14" ht="36.75" customHeight="1" x14ac:dyDescent="0.25">
      <c r="A1328" s="24" t="s">
        <v>1695</v>
      </c>
      <c r="B1328" s="35" t="s">
        <v>1696</v>
      </c>
      <c r="C1328" s="6"/>
      <c r="D1328" s="6"/>
      <c r="E1328" s="6"/>
      <c r="F1328" s="123">
        <f t="shared" ref="F1328:N1328" si="427">F1329+F1330+F1331</f>
        <v>33</v>
      </c>
      <c r="G1328" s="123">
        <f t="shared" si="427"/>
        <v>0</v>
      </c>
      <c r="H1328" s="123">
        <f t="shared" si="427"/>
        <v>33</v>
      </c>
      <c r="I1328" s="123">
        <f t="shared" si="427"/>
        <v>33</v>
      </c>
      <c r="J1328" s="164">
        <f t="shared" si="427"/>
        <v>0</v>
      </c>
      <c r="K1328" s="123">
        <f t="shared" si="427"/>
        <v>33</v>
      </c>
      <c r="L1328" s="123">
        <f t="shared" si="427"/>
        <v>33</v>
      </c>
      <c r="M1328" s="123">
        <f t="shared" si="427"/>
        <v>0</v>
      </c>
      <c r="N1328" s="123">
        <f t="shared" si="427"/>
        <v>33</v>
      </c>
    </row>
    <row r="1329" spans="1:14" ht="39" hidden="1" customHeight="1" x14ac:dyDescent="0.25">
      <c r="A1329" s="23" t="s">
        <v>660</v>
      </c>
      <c r="B1329" s="35" t="s">
        <v>1697</v>
      </c>
      <c r="C1329" s="7" t="s">
        <v>16</v>
      </c>
      <c r="D1329" s="7" t="s">
        <v>13</v>
      </c>
      <c r="E1329" s="7" t="s">
        <v>13</v>
      </c>
      <c r="F1329" s="123"/>
      <c r="G1329" s="123"/>
      <c r="H1329" s="123"/>
      <c r="I1329" s="123"/>
      <c r="J1329" s="164"/>
      <c r="K1329" s="123"/>
      <c r="L1329" s="123"/>
      <c r="M1329" s="123"/>
      <c r="N1329" s="123"/>
    </row>
    <row r="1330" spans="1:14" ht="36.75" customHeight="1" x14ac:dyDescent="0.25">
      <c r="A1330" s="23" t="s">
        <v>1698</v>
      </c>
      <c r="B1330" s="35" t="s">
        <v>1699</v>
      </c>
      <c r="C1330" s="7" t="s">
        <v>49</v>
      </c>
      <c r="D1330" s="7" t="s">
        <v>13</v>
      </c>
      <c r="E1330" s="7" t="s">
        <v>13</v>
      </c>
      <c r="F1330" s="123">
        <v>33</v>
      </c>
      <c r="G1330" s="123"/>
      <c r="H1330" s="123">
        <f>F1330+G1330</f>
        <v>33</v>
      </c>
      <c r="I1330" s="123">
        <v>33</v>
      </c>
      <c r="J1330" s="164"/>
      <c r="K1330" s="123">
        <f>I1330+J1330</f>
        <v>33</v>
      </c>
      <c r="L1330" s="123">
        <v>33</v>
      </c>
      <c r="M1330" s="123"/>
      <c r="N1330" s="123">
        <f>L1330+M1330</f>
        <v>33</v>
      </c>
    </row>
    <row r="1331" spans="1:14" ht="43.5" hidden="1" customHeight="1" x14ac:dyDescent="0.25">
      <c r="A1331" s="23" t="s">
        <v>958</v>
      </c>
      <c r="B1331" s="35" t="s">
        <v>1699</v>
      </c>
      <c r="C1331" s="7" t="s">
        <v>16</v>
      </c>
      <c r="D1331" s="7" t="s">
        <v>13</v>
      </c>
      <c r="E1331" s="7" t="s">
        <v>13</v>
      </c>
      <c r="F1331" s="123"/>
      <c r="G1331" s="123"/>
      <c r="H1331" s="123"/>
      <c r="I1331" s="123"/>
      <c r="J1331" s="164"/>
      <c r="K1331" s="123"/>
      <c r="L1331" s="123"/>
      <c r="M1331" s="123"/>
      <c r="N1331" s="123"/>
    </row>
    <row r="1332" spans="1:14" ht="39.75" customHeight="1" x14ac:dyDescent="0.25">
      <c r="A1332" s="159" t="s">
        <v>1831</v>
      </c>
      <c r="B1332" s="35" t="s">
        <v>1700</v>
      </c>
      <c r="C1332" s="6"/>
      <c r="D1332" s="6"/>
      <c r="E1332" s="6"/>
      <c r="F1332" s="123">
        <f t="shared" ref="F1332:N1332" si="428">F1333+F1334+F1335</f>
        <v>39526</v>
      </c>
      <c r="G1332" s="123">
        <f t="shared" si="428"/>
        <v>0</v>
      </c>
      <c r="H1332" s="123">
        <f t="shared" si="428"/>
        <v>39526</v>
      </c>
      <c r="I1332" s="123">
        <f t="shared" si="428"/>
        <v>37272</v>
      </c>
      <c r="J1332" s="164">
        <f t="shared" si="428"/>
        <v>0</v>
      </c>
      <c r="K1332" s="123">
        <f t="shared" si="428"/>
        <v>37272</v>
      </c>
      <c r="L1332" s="123">
        <f t="shared" si="428"/>
        <v>38538</v>
      </c>
      <c r="M1332" s="123">
        <f t="shared" si="428"/>
        <v>0</v>
      </c>
      <c r="N1332" s="123">
        <f t="shared" si="428"/>
        <v>38538</v>
      </c>
    </row>
    <row r="1333" spans="1:14" ht="43.5" customHeight="1" x14ac:dyDescent="0.25">
      <c r="A1333" s="24" t="s">
        <v>660</v>
      </c>
      <c r="B1333" s="105" t="s">
        <v>1701</v>
      </c>
      <c r="C1333" s="15" t="s">
        <v>16</v>
      </c>
      <c r="D1333" s="7" t="s">
        <v>13</v>
      </c>
      <c r="E1333" s="7" t="s">
        <v>13</v>
      </c>
      <c r="F1333" s="123">
        <v>33899</v>
      </c>
      <c r="G1333" s="123"/>
      <c r="H1333" s="123">
        <f>F1333+G1333</f>
        <v>33899</v>
      </c>
      <c r="I1333" s="123">
        <v>31645</v>
      </c>
      <c r="J1333" s="164"/>
      <c r="K1333" s="123">
        <f>I1333+J1333</f>
        <v>31645</v>
      </c>
      <c r="L1333" s="123">
        <v>32911</v>
      </c>
      <c r="M1333" s="123"/>
      <c r="N1333" s="123">
        <f>L1333+M1333</f>
        <v>32911</v>
      </c>
    </row>
    <row r="1334" spans="1:14" ht="39.75" customHeight="1" x14ac:dyDescent="0.25">
      <c r="A1334" s="24" t="s">
        <v>1698</v>
      </c>
      <c r="B1334" s="105" t="s">
        <v>1702</v>
      </c>
      <c r="C1334" s="15" t="s">
        <v>49</v>
      </c>
      <c r="D1334" s="7" t="s">
        <v>13</v>
      </c>
      <c r="E1334" s="7" t="s">
        <v>13</v>
      </c>
      <c r="F1334" s="123">
        <v>3656</v>
      </c>
      <c r="G1334" s="123"/>
      <c r="H1334" s="123">
        <f>F1334+G1334</f>
        <v>3656</v>
      </c>
      <c r="I1334" s="123">
        <v>3656</v>
      </c>
      <c r="J1334" s="164"/>
      <c r="K1334" s="123">
        <f>I1334+J1334</f>
        <v>3656</v>
      </c>
      <c r="L1334" s="123">
        <v>3656</v>
      </c>
      <c r="M1334" s="123"/>
      <c r="N1334" s="123">
        <f>L1334+M1334</f>
        <v>3656</v>
      </c>
    </row>
    <row r="1335" spans="1:14" ht="41.25" customHeight="1" x14ac:dyDescent="0.25">
      <c r="A1335" s="24" t="s">
        <v>958</v>
      </c>
      <c r="B1335" s="105" t="s">
        <v>1702</v>
      </c>
      <c r="C1335" s="15" t="s">
        <v>16</v>
      </c>
      <c r="D1335" s="7" t="s">
        <v>13</v>
      </c>
      <c r="E1335" s="7" t="s">
        <v>13</v>
      </c>
      <c r="F1335" s="123">
        <v>1971</v>
      </c>
      <c r="G1335" s="123"/>
      <c r="H1335" s="123">
        <f>F1335+G1335</f>
        <v>1971</v>
      </c>
      <c r="I1335" s="123">
        <v>1971</v>
      </c>
      <c r="J1335" s="164"/>
      <c r="K1335" s="123">
        <f>I1335+J1335</f>
        <v>1971</v>
      </c>
      <c r="L1335" s="123">
        <v>1971</v>
      </c>
      <c r="M1335" s="123"/>
      <c r="N1335" s="123">
        <f>L1335+M1335</f>
        <v>1971</v>
      </c>
    </row>
    <row r="1336" spans="1:14" ht="41.25" hidden="1" customHeight="1" x14ac:dyDescent="0.25">
      <c r="A1336" s="24" t="s">
        <v>1669</v>
      </c>
      <c r="B1336" s="105" t="s">
        <v>1703</v>
      </c>
      <c r="C1336" s="15" t="s">
        <v>49</v>
      </c>
      <c r="D1336" s="7" t="s">
        <v>13</v>
      </c>
      <c r="E1336" s="7" t="s">
        <v>13</v>
      </c>
      <c r="F1336" s="123"/>
      <c r="G1336" s="123"/>
      <c r="H1336" s="123"/>
      <c r="I1336" s="123"/>
      <c r="J1336" s="164"/>
      <c r="K1336" s="123"/>
      <c r="L1336" s="123"/>
      <c r="M1336" s="123"/>
      <c r="N1336" s="123"/>
    </row>
    <row r="1337" spans="1:14" ht="56.25" hidden="1" customHeight="1" x14ac:dyDescent="0.25">
      <c r="A1337" s="24" t="s">
        <v>225</v>
      </c>
      <c r="B1337" s="105" t="s">
        <v>1703</v>
      </c>
      <c r="C1337" s="15" t="s">
        <v>16</v>
      </c>
      <c r="D1337" s="7" t="s">
        <v>13</v>
      </c>
      <c r="E1337" s="7" t="s">
        <v>13</v>
      </c>
      <c r="F1337" s="123"/>
      <c r="G1337" s="123"/>
      <c r="H1337" s="123"/>
      <c r="I1337" s="123"/>
      <c r="J1337" s="164"/>
      <c r="K1337" s="123"/>
      <c r="L1337" s="123"/>
      <c r="M1337" s="123"/>
      <c r="N1337" s="123"/>
    </row>
    <row r="1338" spans="1:14" ht="45" customHeight="1" x14ac:dyDescent="0.25">
      <c r="A1338" s="159" t="s">
        <v>1923</v>
      </c>
      <c r="B1338" s="35" t="s">
        <v>1704</v>
      </c>
      <c r="C1338" s="6"/>
      <c r="D1338" s="6"/>
      <c r="E1338" s="6"/>
      <c r="F1338" s="123">
        <f t="shared" ref="F1338:N1338" si="429">F1339</f>
        <v>4718</v>
      </c>
      <c r="G1338" s="123">
        <f t="shared" si="429"/>
        <v>0</v>
      </c>
      <c r="H1338" s="123">
        <f t="shared" si="429"/>
        <v>4718</v>
      </c>
      <c r="I1338" s="123">
        <f t="shared" si="429"/>
        <v>4718</v>
      </c>
      <c r="J1338" s="164">
        <f t="shared" si="429"/>
        <v>0</v>
      </c>
      <c r="K1338" s="123">
        <f t="shared" si="429"/>
        <v>4718</v>
      </c>
      <c r="L1338" s="123">
        <f t="shared" si="429"/>
        <v>4718</v>
      </c>
      <c r="M1338" s="123">
        <f t="shared" si="429"/>
        <v>0</v>
      </c>
      <c r="N1338" s="123">
        <f t="shared" si="429"/>
        <v>4718</v>
      </c>
    </row>
    <row r="1339" spans="1:14" ht="43.5" customHeight="1" x14ac:dyDescent="0.25">
      <c r="A1339" s="24" t="s">
        <v>87</v>
      </c>
      <c r="B1339" s="105" t="s">
        <v>1806</v>
      </c>
      <c r="C1339" s="15" t="s">
        <v>49</v>
      </c>
      <c r="D1339" s="7" t="s">
        <v>13</v>
      </c>
      <c r="E1339" s="7" t="s">
        <v>13</v>
      </c>
      <c r="F1339" s="123">
        <v>4718</v>
      </c>
      <c r="G1339" s="123"/>
      <c r="H1339" s="123">
        <f>F1339+G1339</f>
        <v>4718</v>
      </c>
      <c r="I1339" s="123">
        <v>4718</v>
      </c>
      <c r="J1339" s="164"/>
      <c r="K1339" s="123">
        <f>I1339+J1339</f>
        <v>4718</v>
      </c>
      <c r="L1339" s="123">
        <v>4718</v>
      </c>
      <c r="M1339" s="123"/>
      <c r="N1339" s="123">
        <f>L1339+M1339</f>
        <v>4718</v>
      </c>
    </row>
    <row r="1340" spans="1:14" ht="39.75" customHeight="1" x14ac:dyDescent="0.25">
      <c r="A1340" s="159" t="s">
        <v>1832</v>
      </c>
      <c r="B1340" s="35" t="s">
        <v>1705</v>
      </c>
      <c r="C1340" s="6"/>
      <c r="D1340" s="6"/>
      <c r="E1340" s="6"/>
      <c r="F1340" s="123">
        <f t="shared" ref="F1340:N1340" si="430">F1341</f>
        <v>864</v>
      </c>
      <c r="G1340" s="123">
        <f t="shared" si="430"/>
        <v>0</v>
      </c>
      <c r="H1340" s="123">
        <f t="shared" si="430"/>
        <v>864</v>
      </c>
      <c r="I1340" s="123">
        <f t="shared" si="430"/>
        <v>864</v>
      </c>
      <c r="J1340" s="164">
        <f t="shared" si="430"/>
        <v>0</v>
      </c>
      <c r="K1340" s="123">
        <f t="shared" si="430"/>
        <v>864</v>
      </c>
      <c r="L1340" s="123">
        <f t="shared" si="430"/>
        <v>864</v>
      </c>
      <c r="M1340" s="123">
        <f t="shared" si="430"/>
        <v>0</v>
      </c>
      <c r="N1340" s="123">
        <f t="shared" si="430"/>
        <v>864</v>
      </c>
    </row>
    <row r="1341" spans="1:14" ht="38.25" customHeight="1" x14ac:dyDescent="0.25">
      <c r="A1341" s="24" t="s">
        <v>958</v>
      </c>
      <c r="B1341" s="105" t="s">
        <v>1807</v>
      </c>
      <c r="C1341" s="15" t="s">
        <v>16</v>
      </c>
      <c r="D1341" s="7" t="s">
        <v>13</v>
      </c>
      <c r="E1341" s="7" t="s">
        <v>13</v>
      </c>
      <c r="F1341" s="123">
        <v>864</v>
      </c>
      <c r="G1341" s="123"/>
      <c r="H1341" s="123">
        <f>F1341+G1341</f>
        <v>864</v>
      </c>
      <c r="I1341" s="123">
        <v>864</v>
      </c>
      <c r="J1341" s="164"/>
      <c r="K1341" s="123">
        <f>I1341+J1341</f>
        <v>864</v>
      </c>
      <c r="L1341" s="123">
        <v>864</v>
      </c>
      <c r="M1341" s="123"/>
      <c r="N1341" s="123">
        <f>L1341+M1341</f>
        <v>864</v>
      </c>
    </row>
    <row r="1342" spans="1:14" ht="52.5" customHeight="1" x14ac:dyDescent="0.25">
      <c r="A1342" s="24" t="s">
        <v>1959</v>
      </c>
      <c r="B1342" s="105" t="s">
        <v>1808</v>
      </c>
      <c r="C1342" s="15"/>
      <c r="D1342" s="7"/>
      <c r="E1342" s="7"/>
      <c r="F1342" s="123">
        <f t="shared" ref="F1342:N1342" si="431">F1343+F1344</f>
        <v>195</v>
      </c>
      <c r="G1342" s="123">
        <f t="shared" si="431"/>
        <v>0</v>
      </c>
      <c r="H1342" s="123">
        <f t="shared" si="431"/>
        <v>195</v>
      </c>
      <c r="I1342" s="123">
        <f t="shared" si="431"/>
        <v>195</v>
      </c>
      <c r="J1342" s="164">
        <f t="shared" si="431"/>
        <v>0</v>
      </c>
      <c r="K1342" s="123">
        <f t="shared" si="431"/>
        <v>195</v>
      </c>
      <c r="L1342" s="123">
        <f t="shared" si="431"/>
        <v>195</v>
      </c>
      <c r="M1342" s="123">
        <f t="shared" si="431"/>
        <v>0</v>
      </c>
      <c r="N1342" s="123">
        <f t="shared" si="431"/>
        <v>195</v>
      </c>
    </row>
    <row r="1343" spans="1:14" ht="43.5" customHeight="1" x14ac:dyDescent="0.25">
      <c r="A1343" s="24" t="s">
        <v>1809</v>
      </c>
      <c r="B1343" s="105" t="s">
        <v>1810</v>
      </c>
      <c r="C1343" s="15" t="s">
        <v>49</v>
      </c>
      <c r="D1343" s="7" t="s">
        <v>13</v>
      </c>
      <c r="E1343" s="7" t="s">
        <v>13</v>
      </c>
      <c r="F1343" s="123">
        <v>95</v>
      </c>
      <c r="G1343" s="123"/>
      <c r="H1343" s="123">
        <f>F1343+G1343</f>
        <v>95</v>
      </c>
      <c r="I1343" s="123">
        <v>95</v>
      </c>
      <c r="J1343" s="164"/>
      <c r="K1343" s="123">
        <f>I1343+J1343</f>
        <v>95</v>
      </c>
      <c r="L1343" s="123">
        <v>95</v>
      </c>
      <c r="M1343" s="123"/>
      <c r="N1343" s="123">
        <f>L1343+M1343</f>
        <v>95</v>
      </c>
    </row>
    <row r="1344" spans="1:14" ht="38.25" customHeight="1" x14ac:dyDescent="0.25">
      <c r="A1344" s="24" t="s">
        <v>958</v>
      </c>
      <c r="B1344" s="105" t="s">
        <v>1810</v>
      </c>
      <c r="C1344" s="15" t="s">
        <v>16</v>
      </c>
      <c r="D1344" s="7" t="s">
        <v>13</v>
      </c>
      <c r="E1344" s="7" t="s">
        <v>13</v>
      </c>
      <c r="F1344" s="123">
        <v>100</v>
      </c>
      <c r="G1344" s="123"/>
      <c r="H1344" s="123">
        <f>F1344+G1344</f>
        <v>100</v>
      </c>
      <c r="I1344" s="123">
        <v>100</v>
      </c>
      <c r="J1344" s="164"/>
      <c r="K1344" s="123">
        <f>I1344+J1344</f>
        <v>100</v>
      </c>
      <c r="L1344" s="123">
        <v>100</v>
      </c>
      <c r="M1344" s="123"/>
      <c r="N1344" s="123">
        <f>L1344+M1344</f>
        <v>100</v>
      </c>
    </row>
    <row r="1345" spans="1:14" ht="50.25" customHeight="1" x14ac:dyDescent="0.25">
      <c r="A1345" s="25" t="s">
        <v>1960</v>
      </c>
      <c r="B1345" s="121">
        <v>16</v>
      </c>
      <c r="C1345" s="15"/>
      <c r="D1345" s="7"/>
      <c r="E1345" s="7"/>
      <c r="F1345" s="140">
        <f t="shared" ref="F1345:N1345" si="432">F1346+F1349</f>
        <v>341398</v>
      </c>
      <c r="G1345" s="140">
        <f t="shared" si="432"/>
        <v>0</v>
      </c>
      <c r="H1345" s="140">
        <f t="shared" si="432"/>
        <v>341398</v>
      </c>
      <c r="I1345" s="140">
        <f t="shared" si="432"/>
        <v>74618</v>
      </c>
      <c r="J1345" s="163">
        <f t="shared" si="432"/>
        <v>265401</v>
      </c>
      <c r="K1345" s="140">
        <f t="shared" si="432"/>
        <v>340019</v>
      </c>
      <c r="L1345" s="140">
        <f t="shared" si="432"/>
        <v>77602</v>
      </c>
      <c r="M1345" s="140">
        <f t="shared" si="432"/>
        <v>262417</v>
      </c>
      <c r="N1345" s="140">
        <f t="shared" si="432"/>
        <v>340019</v>
      </c>
    </row>
    <row r="1346" spans="1:14" ht="43.5" customHeight="1" x14ac:dyDescent="0.25">
      <c r="A1346" s="29" t="s">
        <v>1961</v>
      </c>
      <c r="B1346" s="121" t="s">
        <v>1799</v>
      </c>
      <c r="C1346" s="15"/>
      <c r="D1346" s="7"/>
      <c r="E1346" s="7"/>
      <c r="F1346" s="123">
        <f t="shared" ref="F1346:N1347" si="433">F1347</f>
        <v>260784</v>
      </c>
      <c r="G1346" s="123">
        <f t="shared" si="433"/>
        <v>0</v>
      </c>
      <c r="H1346" s="123">
        <f t="shared" si="433"/>
        <v>260784</v>
      </c>
      <c r="I1346" s="123">
        <f t="shared" si="433"/>
        <v>60882</v>
      </c>
      <c r="J1346" s="164">
        <f t="shared" si="433"/>
        <v>216176</v>
      </c>
      <c r="K1346" s="123">
        <f t="shared" si="433"/>
        <v>277058</v>
      </c>
      <c r="L1346" s="123">
        <f t="shared" si="433"/>
        <v>73259</v>
      </c>
      <c r="M1346" s="123">
        <f t="shared" si="433"/>
        <v>247938</v>
      </c>
      <c r="N1346" s="123">
        <f t="shared" si="433"/>
        <v>321197</v>
      </c>
    </row>
    <row r="1347" spans="1:14" ht="68.25" customHeight="1" x14ac:dyDescent="0.25">
      <c r="A1347" s="24" t="s">
        <v>1965</v>
      </c>
      <c r="B1347" s="105" t="s">
        <v>1800</v>
      </c>
      <c r="C1347" s="15"/>
      <c r="D1347" s="7"/>
      <c r="E1347" s="7"/>
      <c r="F1347" s="123">
        <f t="shared" si="433"/>
        <v>260784</v>
      </c>
      <c r="G1347" s="123">
        <f t="shared" si="433"/>
        <v>0</v>
      </c>
      <c r="H1347" s="123">
        <f t="shared" si="433"/>
        <v>260784</v>
      </c>
      <c r="I1347" s="123">
        <f t="shared" si="433"/>
        <v>60882</v>
      </c>
      <c r="J1347" s="164">
        <f t="shared" si="433"/>
        <v>216176</v>
      </c>
      <c r="K1347" s="123">
        <f t="shared" si="433"/>
        <v>277058</v>
      </c>
      <c r="L1347" s="123">
        <f t="shared" si="433"/>
        <v>73259</v>
      </c>
      <c r="M1347" s="123">
        <f t="shared" si="433"/>
        <v>247938</v>
      </c>
      <c r="N1347" s="123">
        <f t="shared" si="433"/>
        <v>321197</v>
      </c>
    </row>
    <row r="1348" spans="1:14" ht="55.5" customHeight="1" x14ac:dyDescent="0.25">
      <c r="A1348" s="24" t="s">
        <v>1070</v>
      </c>
      <c r="B1348" s="105" t="s">
        <v>1801</v>
      </c>
      <c r="C1348" s="15" t="s">
        <v>70</v>
      </c>
      <c r="D1348" s="7" t="s">
        <v>81</v>
      </c>
      <c r="E1348" s="7" t="s">
        <v>30</v>
      </c>
      <c r="F1348" s="123">
        <v>260784</v>
      </c>
      <c r="G1348" s="123"/>
      <c r="H1348" s="123">
        <f>F1348+G1348</f>
        <v>260784</v>
      </c>
      <c r="I1348" s="123">
        <v>60882</v>
      </c>
      <c r="J1348" s="164">
        <v>216176</v>
      </c>
      <c r="K1348" s="123">
        <f>I1348+J1348</f>
        <v>277058</v>
      </c>
      <c r="L1348" s="123">
        <v>73259</v>
      </c>
      <c r="M1348" s="123">
        <v>247938</v>
      </c>
      <c r="N1348" s="123">
        <f>L1348+M1348</f>
        <v>321197</v>
      </c>
    </row>
    <row r="1349" spans="1:14" ht="60" customHeight="1" x14ac:dyDescent="0.25">
      <c r="A1349" s="29" t="s">
        <v>1962</v>
      </c>
      <c r="B1349" s="121" t="s">
        <v>1802</v>
      </c>
      <c r="C1349" s="15"/>
      <c r="D1349" s="7"/>
      <c r="E1349" s="7"/>
      <c r="F1349" s="140">
        <f t="shared" ref="F1349:N1350" si="434">F1350</f>
        <v>80614</v>
      </c>
      <c r="G1349" s="140">
        <f t="shared" si="434"/>
        <v>0</v>
      </c>
      <c r="H1349" s="140">
        <f t="shared" si="434"/>
        <v>80614</v>
      </c>
      <c r="I1349" s="140">
        <f t="shared" si="434"/>
        <v>13736</v>
      </c>
      <c r="J1349" s="163">
        <f t="shared" si="434"/>
        <v>49225</v>
      </c>
      <c r="K1349" s="140">
        <f t="shared" si="434"/>
        <v>62961</v>
      </c>
      <c r="L1349" s="140">
        <f t="shared" si="434"/>
        <v>4343</v>
      </c>
      <c r="M1349" s="140">
        <f t="shared" si="434"/>
        <v>14479</v>
      </c>
      <c r="N1349" s="140">
        <f t="shared" si="434"/>
        <v>18822</v>
      </c>
    </row>
    <row r="1350" spans="1:14" ht="72" customHeight="1" x14ac:dyDescent="0.25">
      <c r="A1350" s="24" t="s">
        <v>1966</v>
      </c>
      <c r="B1350" s="105" t="s">
        <v>1803</v>
      </c>
      <c r="C1350" s="15"/>
      <c r="D1350" s="7"/>
      <c r="E1350" s="7"/>
      <c r="F1350" s="123">
        <f t="shared" si="434"/>
        <v>80614</v>
      </c>
      <c r="G1350" s="123">
        <f t="shared" si="434"/>
        <v>0</v>
      </c>
      <c r="H1350" s="123">
        <f>F1350+G1350</f>
        <v>80614</v>
      </c>
      <c r="I1350" s="123">
        <f t="shared" si="434"/>
        <v>13736</v>
      </c>
      <c r="J1350" s="164">
        <f t="shared" si="434"/>
        <v>49225</v>
      </c>
      <c r="K1350" s="123">
        <f>I1350+J1350</f>
        <v>62961</v>
      </c>
      <c r="L1350" s="123">
        <f t="shared" si="434"/>
        <v>4343</v>
      </c>
      <c r="M1350" s="123">
        <f t="shared" si="434"/>
        <v>14479</v>
      </c>
      <c r="N1350" s="123">
        <f>L1350+M1350</f>
        <v>18822</v>
      </c>
    </row>
    <row r="1351" spans="1:14" ht="56.25" customHeight="1" x14ac:dyDescent="0.25">
      <c r="A1351" s="24" t="s">
        <v>1070</v>
      </c>
      <c r="B1351" s="105" t="s">
        <v>1804</v>
      </c>
      <c r="C1351" s="15" t="s">
        <v>70</v>
      </c>
      <c r="D1351" s="7" t="s">
        <v>81</v>
      </c>
      <c r="E1351" s="7" t="s">
        <v>30</v>
      </c>
      <c r="F1351" s="123">
        <v>80614</v>
      </c>
      <c r="G1351" s="123"/>
      <c r="H1351" s="123">
        <f>F1351+G1351</f>
        <v>80614</v>
      </c>
      <c r="I1351" s="123">
        <v>13736</v>
      </c>
      <c r="J1351" s="164">
        <v>49225</v>
      </c>
      <c r="K1351" s="123">
        <f>I1351+J1351</f>
        <v>62961</v>
      </c>
      <c r="L1351" s="123">
        <v>4343</v>
      </c>
      <c r="M1351" s="123">
        <v>14479</v>
      </c>
      <c r="N1351" s="123">
        <f>L1351+M1351</f>
        <v>18822</v>
      </c>
    </row>
    <row r="1352" spans="1:14" ht="51" customHeight="1" x14ac:dyDescent="0.25">
      <c r="A1352" s="29" t="s">
        <v>1963</v>
      </c>
      <c r="B1352" s="121">
        <v>17</v>
      </c>
      <c r="C1352" s="136"/>
      <c r="D1352" s="137"/>
      <c r="E1352" s="137"/>
      <c r="F1352" s="140"/>
      <c r="G1352" s="140">
        <f>G1353</f>
        <v>1753176</v>
      </c>
      <c r="H1352" s="140">
        <f>H1353</f>
        <v>1753176</v>
      </c>
      <c r="I1352" s="140"/>
      <c r="J1352" s="163">
        <f>J1353</f>
        <v>1225645</v>
      </c>
      <c r="K1352" s="140">
        <f>K1353</f>
        <v>1225645</v>
      </c>
      <c r="L1352" s="140"/>
      <c r="M1352" s="140">
        <f>M1353</f>
        <v>1271205</v>
      </c>
      <c r="N1352" s="140">
        <f>N1353</f>
        <v>1271205</v>
      </c>
    </row>
    <row r="1353" spans="1:14" ht="38.25" customHeight="1" x14ac:dyDescent="0.25">
      <c r="A1353" s="198" t="s">
        <v>1964</v>
      </c>
      <c r="B1353" s="121" t="s">
        <v>1879</v>
      </c>
      <c r="C1353" s="136"/>
      <c r="D1353" s="137"/>
      <c r="E1353" s="137"/>
      <c r="F1353" s="140"/>
      <c r="G1353" s="140">
        <f>G1354+G1357</f>
        <v>1753176</v>
      </c>
      <c r="H1353" s="140">
        <f>H1354+H1357</f>
        <v>1753176</v>
      </c>
      <c r="I1353" s="140"/>
      <c r="J1353" s="163">
        <f>J1354+J1357</f>
        <v>1225645</v>
      </c>
      <c r="K1353" s="140">
        <f>K1354+K1357</f>
        <v>1225645</v>
      </c>
      <c r="L1353" s="140"/>
      <c r="M1353" s="140">
        <f>M1354+M1357</f>
        <v>1271205</v>
      </c>
      <c r="N1353" s="140">
        <f>N1354+N1357</f>
        <v>1271205</v>
      </c>
    </row>
    <row r="1354" spans="1:14" ht="43.5" customHeight="1" x14ac:dyDescent="0.25">
      <c r="A1354" s="24" t="s">
        <v>1967</v>
      </c>
      <c r="B1354" s="105" t="s">
        <v>1880</v>
      </c>
      <c r="C1354" s="15"/>
      <c r="D1354" s="7"/>
      <c r="E1354" s="7"/>
      <c r="F1354" s="123"/>
      <c r="G1354" s="123">
        <f>G1355+G1356</f>
        <v>565116</v>
      </c>
      <c r="H1354" s="123">
        <f>H1355+H1356</f>
        <v>565116</v>
      </c>
      <c r="I1354" s="123"/>
      <c r="J1354" s="164">
        <f>J1355+J1356</f>
        <v>851191</v>
      </c>
      <c r="K1354" s="123">
        <f>K1355+K1356</f>
        <v>851191</v>
      </c>
      <c r="L1354" s="123"/>
      <c r="M1354" s="123">
        <f>M1355+M1356</f>
        <v>826309</v>
      </c>
      <c r="N1354" s="123">
        <f>N1355+N1356</f>
        <v>826309</v>
      </c>
    </row>
    <row r="1355" spans="1:14" ht="60.75" customHeight="1" x14ac:dyDescent="0.25">
      <c r="A1355" s="24" t="s">
        <v>1893</v>
      </c>
      <c r="B1355" s="105" t="s">
        <v>1881</v>
      </c>
      <c r="C1355" s="15" t="s">
        <v>70</v>
      </c>
      <c r="D1355" s="7" t="s">
        <v>13</v>
      </c>
      <c r="E1355" s="7" t="s">
        <v>71</v>
      </c>
      <c r="F1355" s="123"/>
      <c r="G1355" s="123">
        <v>565116</v>
      </c>
      <c r="H1355" s="123">
        <f>F1355+G1355</f>
        <v>565116</v>
      </c>
      <c r="I1355" s="123"/>
      <c r="J1355" s="164">
        <v>499229</v>
      </c>
      <c r="K1355" s="123">
        <f>I1355+J1355</f>
        <v>499229</v>
      </c>
      <c r="L1355" s="123"/>
      <c r="M1355" s="123">
        <v>447244</v>
      </c>
      <c r="N1355" s="123">
        <f>L1355+M1355</f>
        <v>447244</v>
      </c>
    </row>
    <row r="1356" spans="1:14" ht="60.75" customHeight="1" x14ac:dyDescent="0.25">
      <c r="A1356" s="24" t="s">
        <v>1865</v>
      </c>
      <c r="B1356" s="105" t="s">
        <v>1882</v>
      </c>
      <c r="C1356" s="15" t="s">
        <v>70</v>
      </c>
      <c r="D1356" s="7" t="s">
        <v>13</v>
      </c>
      <c r="E1356" s="7" t="s">
        <v>71</v>
      </c>
      <c r="F1356" s="123"/>
      <c r="G1356" s="123"/>
      <c r="H1356" s="123"/>
      <c r="I1356" s="123"/>
      <c r="J1356" s="164">
        <v>351962</v>
      </c>
      <c r="K1356" s="123">
        <f>I1356+J1356</f>
        <v>351962</v>
      </c>
      <c r="L1356" s="123"/>
      <c r="M1356" s="123">
        <v>379065</v>
      </c>
      <c r="N1356" s="123">
        <f>L1356+M1356</f>
        <v>379065</v>
      </c>
    </row>
    <row r="1357" spans="1:14" ht="43.5" customHeight="1" x14ac:dyDescent="0.25">
      <c r="A1357" s="24" t="s">
        <v>1968</v>
      </c>
      <c r="B1357" s="105" t="s">
        <v>1883</v>
      </c>
      <c r="C1357" s="15"/>
      <c r="D1357" s="7"/>
      <c r="E1357" s="7"/>
      <c r="F1357" s="123"/>
      <c r="G1357" s="123">
        <f>G1358+G1359+G1360</f>
        <v>1188060</v>
      </c>
      <c r="H1357" s="123">
        <f>H1358+H1359+H1360</f>
        <v>1188060</v>
      </c>
      <c r="I1357" s="123"/>
      <c r="J1357" s="164">
        <f>J1358+J1359+J1360</f>
        <v>374454</v>
      </c>
      <c r="K1357" s="123">
        <f>K1358+K1359+K1360</f>
        <v>374454</v>
      </c>
      <c r="L1357" s="123"/>
      <c r="M1357" s="123">
        <f>M1358+M1359+M1360</f>
        <v>444896</v>
      </c>
      <c r="N1357" s="123">
        <f>N1358+N1359+N1360</f>
        <v>444896</v>
      </c>
    </row>
    <row r="1358" spans="1:14" ht="60.75" customHeight="1" x14ac:dyDescent="0.25">
      <c r="A1358" s="24" t="s">
        <v>181</v>
      </c>
      <c r="B1358" s="105" t="s">
        <v>1884</v>
      </c>
      <c r="C1358" s="15" t="s">
        <v>16</v>
      </c>
      <c r="D1358" s="7" t="s">
        <v>13</v>
      </c>
      <c r="E1358" s="7" t="s">
        <v>71</v>
      </c>
      <c r="F1358" s="123"/>
      <c r="G1358" s="123">
        <f>191185</f>
        <v>191185</v>
      </c>
      <c r="H1358" s="123">
        <f>F1358+G1358</f>
        <v>191185</v>
      </c>
      <c r="I1358" s="123"/>
      <c r="J1358" s="164">
        <v>65000</v>
      </c>
      <c r="K1358" s="123">
        <f>I1358+J1358</f>
        <v>65000</v>
      </c>
      <c r="L1358" s="123"/>
      <c r="M1358" s="123">
        <v>87375</v>
      </c>
      <c r="N1358" s="123">
        <f>L1358+M1358</f>
        <v>87375</v>
      </c>
    </row>
    <row r="1359" spans="1:14" ht="60.75" customHeight="1" x14ac:dyDescent="0.25">
      <c r="A1359" s="24" t="s">
        <v>1865</v>
      </c>
      <c r="B1359" s="105" t="s">
        <v>1885</v>
      </c>
      <c r="C1359" s="15" t="s">
        <v>70</v>
      </c>
      <c r="D1359" s="7" t="s">
        <v>1886</v>
      </c>
      <c r="E1359" s="7" t="s">
        <v>71</v>
      </c>
      <c r="F1359" s="123"/>
      <c r="G1359" s="123"/>
      <c r="H1359" s="123"/>
      <c r="I1359" s="123"/>
      <c r="J1359" s="164">
        <v>13500</v>
      </c>
      <c r="K1359" s="123">
        <f>I1359+J1359</f>
        <v>13500</v>
      </c>
      <c r="L1359" s="123"/>
      <c r="M1359" s="123">
        <v>43497</v>
      </c>
      <c r="N1359" s="123">
        <f>L1359+M1359</f>
        <v>43497</v>
      </c>
    </row>
    <row r="1360" spans="1:14" ht="39.75" customHeight="1" x14ac:dyDescent="0.25">
      <c r="A1360" s="24" t="s">
        <v>128</v>
      </c>
      <c r="B1360" s="105" t="s">
        <v>1887</v>
      </c>
      <c r="C1360" s="15" t="s">
        <v>70</v>
      </c>
      <c r="D1360" s="7" t="s">
        <v>13</v>
      </c>
      <c r="E1360" s="7" t="s">
        <v>71</v>
      </c>
      <c r="F1360" s="123"/>
      <c r="G1360" s="123">
        <v>996875</v>
      </c>
      <c r="H1360" s="123">
        <f>F1360+G1360</f>
        <v>996875</v>
      </c>
      <c r="I1360" s="123"/>
      <c r="J1360" s="164">
        <v>295954</v>
      </c>
      <c r="K1360" s="123">
        <f>I1360+J1360</f>
        <v>295954</v>
      </c>
      <c r="L1360" s="123"/>
      <c r="M1360" s="123">
        <v>314024</v>
      </c>
      <c r="N1360" s="123">
        <f>L1360+M1360</f>
        <v>314024</v>
      </c>
    </row>
    <row r="1361" spans="1:14" ht="21.75" customHeight="1" x14ac:dyDescent="0.25">
      <c r="A1361" s="29" t="s">
        <v>1706</v>
      </c>
      <c r="B1361" s="31" t="s">
        <v>1707</v>
      </c>
      <c r="C1361" s="16"/>
      <c r="D1361" s="16"/>
      <c r="E1361" s="16"/>
      <c r="F1361" s="143">
        <f t="shared" ref="F1361:N1361" si="435">F1362</f>
        <v>9247550</v>
      </c>
      <c r="G1361" s="143">
        <f t="shared" si="435"/>
        <v>69978</v>
      </c>
      <c r="H1361" s="143">
        <f t="shared" si="435"/>
        <v>9317528</v>
      </c>
      <c r="I1361" s="143">
        <f t="shared" si="435"/>
        <v>15293725</v>
      </c>
      <c r="J1361" s="167">
        <f t="shared" si="435"/>
        <v>-900298</v>
      </c>
      <c r="K1361" s="143">
        <f t="shared" si="435"/>
        <v>14393427</v>
      </c>
      <c r="L1361" s="143">
        <f t="shared" si="435"/>
        <v>14981094</v>
      </c>
      <c r="M1361" s="143">
        <f t="shared" si="435"/>
        <v>357306</v>
      </c>
      <c r="N1361" s="143">
        <f t="shared" si="435"/>
        <v>15338400</v>
      </c>
    </row>
    <row r="1362" spans="1:14" ht="22.5" customHeight="1" x14ac:dyDescent="0.25">
      <c r="A1362" s="29" t="s">
        <v>1708</v>
      </c>
      <c r="B1362" s="31" t="s">
        <v>1709</v>
      </c>
      <c r="C1362" s="16"/>
      <c r="D1362" s="16"/>
      <c r="E1362" s="16"/>
      <c r="F1362" s="143">
        <f t="shared" ref="F1362:N1362" si="436">SUM(F1363:F1459)</f>
        <v>9247550</v>
      </c>
      <c r="G1362" s="143">
        <f t="shared" si="436"/>
        <v>69978</v>
      </c>
      <c r="H1362" s="143">
        <f t="shared" si="436"/>
        <v>9317528</v>
      </c>
      <c r="I1362" s="143">
        <f t="shared" si="436"/>
        <v>15293725</v>
      </c>
      <c r="J1362" s="167">
        <f t="shared" si="436"/>
        <v>-900298</v>
      </c>
      <c r="K1362" s="143">
        <f t="shared" si="436"/>
        <v>14393427</v>
      </c>
      <c r="L1362" s="143">
        <f t="shared" si="436"/>
        <v>14981094</v>
      </c>
      <c r="M1362" s="143">
        <f t="shared" si="436"/>
        <v>357306</v>
      </c>
      <c r="N1362" s="143">
        <f t="shared" si="436"/>
        <v>15338400</v>
      </c>
    </row>
    <row r="1363" spans="1:14" ht="83.25" customHeight="1" x14ac:dyDescent="0.25">
      <c r="A1363" s="27" t="s">
        <v>1710</v>
      </c>
      <c r="B1363" s="48" t="s">
        <v>1711</v>
      </c>
      <c r="C1363" s="15" t="s">
        <v>36</v>
      </c>
      <c r="D1363" s="15" t="s">
        <v>21</v>
      </c>
      <c r="E1363" s="15" t="s">
        <v>71</v>
      </c>
      <c r="F1363" s="123">
        <v>3299</v>
      </c>
      <c r="G1363" s="123"/>
      <c r="H1363" s="123">
        <f t="shared" ref="H1363:H1426" si="437">F1363+G1363</f>
        <v>3299</v>
      </c>
      <c r="I1363" s="123">
        <v>3401</v>
      </c>
      <c r="J1363" s="164">
        <v>-102</v>
      </c>
      <c r="K1363" s="123">
        <f t="shared" ref="K1363:K1426" si="438">I1363+J1363</f>
        <v>3299</v>
      </c>
      <c r="L1363" s="123">
        <v>3401</v>
      </c>
      <c r="M1363" s="123">
        <v>-102</v>
      </c>
      <c r="N1363" s="123">
        <f t="shared" ref="N1363:N1426" si="439">L1363+M1363</f>
        <v>3299</v>
      </c>
    </row>
    <row r="1364" spans="1:14" ht="80.25" customHeight="1" x14ac:dyDescent="0.25">
      <c r="A1364" s="24" t="s">
        <v>269</v>
      </c>
      <c r="B1364" s="43" t="s">
        <v>1712</v>
      </c>
      <c r="C1364" s="15" t="s">
        <v>36</v>
      </c>
      <c r="D1364" s="15" t="s">
        <v>21</v>
      </c>
      <c r="E1364" s="15" t="s">
        <v>93</v>
      </c>
      <c r="F1364" s="123">
        <v>5348</v>
      </c>
      <c r="G1364" s="123"/>
      <c r="H1364" s="123">
        <f t="shared" si="437"/>
        <v>5348</v>
      </c>
      <c r="I1364" s="123">
        <v>5512</v>
      </c>
      <c r="J1364" s="164">
        <v>-164</v>
      </c>
      <c r="K1364" s="123">
        <f t="shared" si="438"/>
        <v>5348</v>
      </c>
      <c r="L1364" s="123">
        <v>5512</v>
      </c>
      <c r="M1364" s="123">
        <v>-164</v>
      </c>
      <c r="N1364" s="123">
        <f t="shared" si="439"/>
        <v>5348</v>
      </c>
    </row>
    <row r="1365" spans="1:14" ht="83.25" customHeight="1" x14ac:dyDescent="0.25">
      <c r="A1365" s="24" t="s">
        <v>1713</v>
      </c>
      <c r="B1365" s="43" t="s">
        <v>1714</v>
      </c>
      <c r="C1365" s="15" t="s">
        <v>36</v>
      </c>
      <c r="D1365" s="15" t="s">
        <v>21</v>
      </c>
      <c r="E1365" s="15" t="s">
        <v>93</v>
      </c>
      <c r="F1365" s="123">
        <v>1982</v>
      </c>
      <c r="G1365" s="123"/>
      <c r="H1365" s="123">
        <f t="shared" si="437"/>
        <v>1982</v>
      </c>
      <c r="I1365" s="123">
        <v>2043</v>
      </c>
      <c r="J1365" s="164">
        <v>-61</v>
      </c>
      <c r="K1365" s="123">
        <f t="shared" si="438"/>
        <v>1982</v>
      </c>
      <c r="L1365" s="123">
        <v>2043</v>
      </c>
      <c r="M1365" s="123">
        <v>-61</v>
      </c>
      <c r="N1365" s="123">
        <f t="shared" si="439"/>
        <v>1982</v>
      </c>
    </row>
    <row r="1366" spans="1:14" ht="50.25" customHeight="1" x14ac:dyDescent="0.25">
      <c r="A1366" s="24" t="s">
        <v>1715</v>
      </c>
      <c r="B1366" s="43" t="s">
        <v>1714</v>
      </c>
      <c r="C1366" s="15" t="s">
        <v>49</v>
      </c>
      <c r="D1366" s="15" t="s">
        <v>21</v>
      </c>
      <c r="E1366" s="15" t="s">
        <v>93</v>
      </c>
      <c r="F1366" s="123">
        <v>395</v>
      </c>
      <c r="G1366" s="123"/>
      <c r="H1366" s="123">
        <f t="shared" si="437"/>
        <v>395</v>
      </c>
      <c r="I1366" s="123">
        <v>395</v>
      </c>
      <c r="J1366" s="164"/>
      <c r="K1366" s="123">
        <f t="shared" si="438"/>
        <v>395</v>
      </c>
      <c r="L1366" s="123">
        <v>395</v>
      </c>
      <c r="M1366" s="123"/>
      <c r="N1366" s="123">
        <f t="shared" si="439"/>
        <v>395</v>
      </c>
    </row>
    <row r="1367" spans="1:14" ht="106.5" customHeight="1" x14ac:dyDescent="0.25">
      <c r="A1367" s="24" t="s">
        <v>1716</v>
      </c>
      <c r="B1367" s="43" t="s">
        <v>1717</v>
      </c>
      <c r="C1367" s="15" t="s">
        <v>36</v>
      </c>
      <c r="D1367" s="15" t="s">
        <v>21</v>
      </c>
      <c r="E1367" s="15" t="s">
        <v>30</v>
      </c>
      <c r="F1367" s="123">
        <v>7857</v>
      </c>
      <c r="G1367" s="123"/>
      <c r="H1367" s="123">
        <f t="shared" si="437"/>
        <v>7857</v>
      </c>
      <c r="I1367" s="123">
        <v>8098</v>
      </c>
      <c r="J1367" s="164">
        <v>-241</v>
      </c>
      <c r="K1367" s="123">
        <f t="shared" si="438"/>
        <v>7857</v>
      </c>
      <c r="L1367" s="123">
        <v>8098</v>
      </c>
      <c r="M1367" s="123">
        <v>-241</v>
      </c>
      <c r="N1367" s="123">
        <f t="shared" si="439"/>
        <v>7857</v>
      </c>
    </row>
    <row r="1368" spans="1:14" ht="82.5" customHeight="1" x14ac:dyDescent="0.25">
      <c r="A1368" s="24" t="s">
        <v>439</v>
      </c>
      <c r="B1368" s="43" t="s">
        <v>1718</v>
      </c>
      <c r="C1368" s="15" t="s">
        <v>36</v>
      </c>
      <c r="D1368" s="15" t="s">
        <v>21</v>
      </c>
      <c r="E1368" s="15" t="s">
        <v>93</v>
      </c>
      <c r="F1368" s="123">
        <v>8233</v>
      </c>
      <c r="G1368" s="123"/>
      <c r="H1368" s="123">
        <f t="shared" si="437"/>
        <v>8233</v>
      </c>
      <c r="I1368" s="123">
        <v>8532</v>
      </c>
      <c r="J1368" s="164">
        <v>-254</v>
      </c>
      <c r="K1368" s="123">
        <f t="shared" si="438"/>
        <v>8278</v>
      </c>
      <c r="L1368" s="123">
        <v>8720</v>
      </c>
      <c r="M1368" s="123">
        <v>-260</v>
      </c>
      <c r="N1368" s="123">
        <f t="shared" si="439"/>
        <v>8460</v>
      </c>
    </row>
    <row r="1369" spans="1:14" ht="81.75" customHeight="1" x14ac:dyDescent="0.25">
      <c r="A1369" s="24" t="s">
        <v>439</v>
      </c>
      <c r="B1369" s="43" t="s">
        <v>1718</v>
      </c>
      <c r="C1369" s="15" t="s">
        <v>36</v>
      </c>
      <c r="D1369" s="15" t="s">
        <v>21</v>
      </c>
      <c r="E1369" s="15" t="s">
        <v>483</v>
      </c>
      <c r="F1369" s="123">
        <v>23394</v>
      </c>
      <c r="G1369" s="123"/>
      <c r="H1369" s="123">
        <f t="shared" si="437"/>
        <v>23394</v>
      </c>
      <c r="I1369" s="123">
        <v>24350</v>
      </c>
      <c r="J1369" s="164">
        <v>-724</v>
      </c>
      <c r="K1369" s="123">
        <f t="shared" si="438"/>
        <v>23626</v>
      </c>
      <c r="L1369" s="123">
        <v>25321</v>
      </c>
      <c r="M1369" s="123">
        <v>-753</v>
      </c>
      <c r="N1369" s="123">
        <f t="shared" si="439"/>
        <v>24568</v>
      </c>
    </row>
    <row r="1370" spans="1:14" ht="81.75" customHeight="1" x14ac:dyDescent="0.25">
      <c r="A1370" s="24" t="s">
        <v>439</v>
      </c>
      <c r="B1370" s="43" t="s">
        <v>1718</v>
      </c>
      <c r="C1370" s="15" t="s">
        <v>36</v>
      </c>
      <c r="D1370" s="15" t="s">
        <v>93</v>
      </c>
      <c r="E1370" s="15" t="s">
        <v>902</v>
      </c>
      <c r="F1370" s="123">
        <v>79595</v>
      </c>
      <c r="G1370" s="123"/>
      <c r="H1370" s="123">
        <f t="shared" si="437"/>
        <v>79595</v>
      </c>
      <c r="I1370" s="123">
        <v>82959</v>
      </c>
      <c r="J1370" s="164">
        <v>-2666</v>
      </c>
      <c r="K1370" s="123">
        <f t="shared" si="438"/>
        <v>80293</v>
      </c>
      <c r="L1370" s="123">
        <v>86272</v>
      </c>
      <c r="M1370" s="123">
        <v>-2765</v>
      </c>
      <c r="N1370" s="123">
        <f t="shared" si="439"/>
        <v>83507</v>
      </c>
    </row>
    <row r="1371" spans="1:14" ht="47.25" x14ac:dyDescent="0.25">
      <c r="A1371" s="24" t="s">
        <v>38</v>
      </c>
      <c r="B1371" s="43" t="s">
        <v>1718</v>
      </c>
      <c r="C1371" s="15" t="s">
        <v>49</v>
      </c>
      <c r="D1371" s="15" t="s">
        <v>21</v>
      </c>
      <c r="E1371" s="15" t="s">
        <v>483</v>
      </c>
      <c r="F1371" s="123">
        <v>8259</v>
      </c>
      <c r="G1371" s="123"/>
      <c r="H1371" s="123">
        <f t="shared" si="437"/>
        <v>8259</v>
      </c>
      <c r="I1371" s="123">
        <v>8259</v>
      </c>
      <c r="J1371" s="164"/>
      <c r="K1371" s="123">
        <f t="shared" si="438"/>
        <v>8259</v>
      </c>
      <c r="L1371" s="123">
        <v>8259</v>
      </c>
      <c r="M1371" s="123"/>
      <c r="N1371" s="123">
        <f t="shared" si="439"/>
        <v>8259</v>
      </c>
    </row>
    <row r="1372" spans="1:14" ht="54" customHeight="1" x14ac:dyDescent="0.25">
      <c r="A1372" s="24" t="s">
        <v>38</v>
      </c>
      <c r="B1372" s="43" t="s">
        <v>1718</v>
      </c>
      <c r="C1372" s="15" t="s">
        <v>49</v>
      </c>
      <c r="D1372" s="15" t="s">
        <v>93</v>
      </c>
      <c r="E1372" s="15" t="s">
        <v>902</v>
      </c>
      <c r="F1372" s="123">
        <v>51613</v>
      </c>
      <c r="G1372" s="123"/>
      <c r="H1372" s="123">
        <f t="shared" si="437"/>
        <v>51613</v>
      </c>
      <c r="I1372" s="123">
        <v>51613</v>
      </c>
      <c r="J1372" s="164"/>
      <c r="K1372" s="123">
        <f t="shared" si="438"/>
        <v>51613</v>
      </c>
      <c r="L1372" s="123">
        <v>51613</v>
      </c>
      <c r="M1372" s="123"/>
      <c r="N1372" s="123">
        <f t="shared" si="439"/>
        <v>51613</v>
      </c>
    </row>
    <row r="1373" spans="1:14" ht="60.75" customHeight="1" x14ac:dyDescent="0.25">
      <c r="A1373" s="24" t="s">
        <v>1719</v>
      </c>
      <c r="B1373" s="43" t="s">
        <v>1718</v>
      </c>
      <c r="C1373" s="15" t="s">
        <v>16</v>
      </c>
      <c r="D1373" s="15" t="s">
        <v>93</v>
      </c>
      <c r="E1373" s="15" t="s">
        <v>902</v>
      </c>
      <c r="F1373" s="123">
        <v>14990</v>
      </c>
      <c r="G1373" s="123">
        <v>5244</v>
      </c>
      <c r="H1373" s="123">
        <f t="shared" si="437"/>
        <v>20234</v>
      </c>
      <c r="I1373" s="123">
        <v>16170</v>
      </c>
      <c r="J1373" s="164">
        <v>844</v>
      </c>
      <c r="K1373" s="123">
        <f t="shared" si="438"/>
        <v>17014</v>
      </c>
      <c r="L1373" s="123">
        <v>16200</v>
      </c>
      <c r="M1373" s="123">
        <v>626</v>
      </c>
      <c r="N1373" s="123">
        <f t="shared" si="439"/>
        <v>16826</v>
      </c>
    </row>
    <row r="1374" spans="1:14" ht="39.75" customHeight="1" x14ac:dyDescent="0.25">
      <c r="A1374" s="24" t="s">
        <v>39</v>
      </c>
      <c r="B1374" s="43" t="s">
        <v>1718</v>
      </c>
      <c r="C1374" s="15" t="s">
        <v>40</v>
      </c>
      <c r="D1374" s="15" t="s">
        <v>21</v>
      </c>
      <c r="E1374" s="15" t="s">
        <v>483</v>
      </c>
      <c r="F1374" s="123">
        <v>25</v>
      </c>
      <c r="G1374" s="123">
        <v>92</v>
      </c>
      <c r="H1374" s="123">
        <f t="shared" si="437"/>
        <v>117</v>
      </c>
      <c r="I1374" s="123">
        <v>25</v>
      </c>
      <c r="J1374" s="164">
        <v>92</v>
      </c>
      <c r="K1374" s="123">
        <f t="shared" si="438"/>
        <v>117</v>
      </c>
      <c r="L1374" s="123">
        <v>25</v>
      </c>
      <c r="M1374" s="123">
        <v>92</v>
      </c>
      <c r="N1374" s="123">
        <f t="shared" si="439"/>
        <v>117</v>
      </c>
    </row>
    <row r="1375" spans="1:14" ht="36.75" customHeight="1" x14ac:dyDescent="0.25">
      <c r="A1375" s="24" t="s">
        <v>39</v>
      </c>
      <c r="B1375" s="43" t="s">
        <v>1718</v>
      </c>
      <c r="C1375" s="15" t="s">
        <v>40</v>
      </c>
      <c r="D1375" s="15" t="s">
        <v>93</v>
      </c>
      <c r="E1375" s="15" t="s">
        <v>902</v>
      </c>
      <c r="F1375" s="123">
        <v>7332</v>
      </c>
      <c r="G1375" s="123"/>
      <c r="H1375" s="123">
        <f t="shared" si="437"/>
        <v>7332</v>
      </c>
      <c r="I1375" s="123">
        <v>7332</v>
      </c>
      <c r="J1375" s="164"/>
      <c r="K1375" s="123">
        <f t="shared" si="438"/>
        <v>7332</v>
      </c>
      <c r="L1375" s="123">
        <v>7332</v>
      </c>
      <c r="M1375" s="123"/>
      <c r="N1375" s="123">
        <f t="shared" si="439"/>
        <v>7332</v>
      </c>
    </row>
    <row r="1376" spans="1:14" ht="102" customHeight="1" x14ac:dyDescent="0.25">
      <c r="A1376" s="24" t="s">
        <v>1720</v>
      </c>
      <c r="B1376" s="43" t="s">
        <v>1721</v>
      </c>
      <c r="C1376" s="15" t="s">
        <v>36</v>
      </c>
      <c r="D1376" s="15" t="s">
        <v>21</v>
      </c>
      <c r="E1376" s="15" t="s">
        <v>30</v>
      </c>
      <c r="F1376" s="123">
        <v>5233</v>
      </c>
      <c r="G1376" s="123"/>
      <c r="H1376" s="123">
        <f t="shared" si="437"/>
        <v>5233</v>
      </c>
      <c r="I1376" s="123">
        <v>5394</v>
      </c>
      <c r="J1376" s="164">
        <v>-161</v>
      </c>
      <c r="K1376" s="123">
        <f t="shared" si="438"/>
        <v>5233</v>
      </c>
      <c r="L1376" s="123">
        <v>5394</v>
      </c>
      <c r="M1376" s="123">
        <v>-161</v>
      </c>
      <c r="N1376" s="123">
        <f t="shared" si="439"/>
        <v>5233</v>
      </c>
    </row>
    <row r="1377" spans="1:14" ht="81.75" customHeight="1" x14ac:dyDescent="0.25">
      <c r="A1377" s="24" t="s">
        <v>1722</v>
      </c>
      <c r="B1377" s="43" t="s">
        <v>1723</v>
      </c>
      <c r="C1377" s="15" t="s">
        <v>36</v>
      </c>
      <c r="D1377" s="15" t="s">
        <v>21</v>
      </c>
      <c r="E1377" s="15" t="s">
        <v>13</v>
      </c>
      <c r="F1377" s="123">
        <v>4987</v>
      </c>
      <c r="G1377" s="123"/>
      <c r="H1377" s="123">
        <f t="shared" si="437"/>
        <v>4987</v>
      </c>
      <c r="I1377" s="123">
        <v>5140</v>
      </c>
      <c r="J1377" s="164">
        <v>-190</v>
      </c>
      <c r="K1377" s="123">
        <f t="shared" si="438"/>
        <v>4950</v>
      </c>
      <c r="L1377" s="123">
        <v>5140</v>
      </c>
      <c r="M1377" s="123">
        <v>-190</v>
      </c>
      <c r="N1377" s="123">
        <f t="shared" si="439"/>
        <v>4950</v>
      </c>
    </row>
    <row r="1378" spans="1:14" ht="51.75" hidden="1" customHeight="1" x14ac:dyDescent="0.25">
      <c r="A1378" s="24" t="s">
        <v>1724</v>
      </c>
      <c r="B1378" s="43" t="s">
        <v>1725</v>
      </c>
      <c r="C1378" s="15" t="s">
        <v>49</v>
      </c>
      <c r="D1378" s="15" t="s">
        <v>21</v>
      </c>
      <c r="E1378" s="15" t="s">
        <v>13</v>
      </c>
      <c r="F1378" s="123"/>
      <c r="G1378" s="123"/>
      <c r="H1378" s="123">
        <f t="shared" si="437"/>
        <v>0</v>
      </c>
      <c r="I1378" s="123"/>
      <c r="J1378" s="164"/>
      <c r="K1378" s="123">
        <f t="shared" si="438"/>
        <v>0</v>
      </c>
      <c r="L1378" s="123"/>
      <c r="M1378" s="123"/>
      <c r="N1378" s="123">
        <f t="shared" si="439"/>
        <v>0</v>
      </c>
    </row>
    <row r="1379" spans="1:14" ht="51.75" customHeight="1" x14ac:dyDescent="0.25">
      <c r="A1379" s="24" t="s">
        <v>1726</v>
      </c>
      <c r="B1379" s="43" t="s">
        <v>1727</v>
      </c>
      <c r="C1379" s="15" t="s">
        <v>49</v>
      </c>
      <c r="D1379" s="15" t="s">
        <v>21</v>
      </c>
      <c r="E1379" s="15" t="s">
        <v>13</v>
      </c>
      <c r="F1379" s="123">
        <v>1639</v>
      </c>
      <c r="G1379" s="123"/>
      <c r="H1379" s="123">
        <f t="shared" si="437"/>
        <v>1639</v>
      </c>
      <c r="I1379" s="123">
        <v>0</v>
      </c>
      <c r="J1379" s="164"/>
      <c r="K1379" s="123"/>
      <c r="L1379" s="123">
        <v>91704</v>
      </c>
      <c r="M1379" s="123"/>
      <c r="N1379" s="123">
        <f t="shared" si="439"/>
        <v>91704</v>
      </c>
    </row>
    <row r="1380" spans="1:14" ht="85.5" customHeight="1" x14ac:dyDescent="0.25">
      <c r="A1380" s="24" t="s">
        <v>1728</v>
      </c>
      <c r="B1380" s="43" t="s">
        <v>1729</v>
      </c>
      <c r="C1380" s="15" t="s">
        <v>36</v>
      </c>
      <c r="D1380" s="15" t="s">
        <v>21</v>
      </c>
      <c r="E1380" s="15" t="s">
        <v>339</v>
      </c>
      <c r="F1380" s="123">
        <v>4250</v>
      </c>
      <c r="G1380" s="123"/>
      <c r="H1380" s="123">
        <f t="shared" si="437"/>
        <v>4250</v>
      </c>
      <c r="I1380" s="123">
        <v>4380</v>
      </c>
      <c r="J1380" s="164">
        <v>-130</v>
      </c>
      <c r="K1380" s="123">
        <f t="shared" si="438"/>
        <v>4250</v>
      </c>
      <c r="L1380" s="123">
        <v>4380</v>
      </c>
      <c r="M1380" s="123">
        <v>-130</v>
      </c>
      <c r="N1380" s="123">
        <f t="shared" si="439"/>
        <v>4250</v>
      </c>
    </row>
    <row r="1381" spans="1:14" ht="40.5" customHeight="1" x14ac:dyDescent="0.25">
      <c r="A1381" s="73" t="s">
        <v>1730</v>
      </c>
      <c r="B1381" s="48" t="s">
        <v>1731</v>
      </c>
      <c r="C1381" s="15" t="s">
        <v>49</v>
      </c>
      <c r="D1381" s="15" t="s">
        <v>71</v>
      </c>
      <c r="E1381" s="15" t="s">
        <v>93</v>
      </c>
      <c r="F1381" s="123">
        <v>205</v>
      </c>
      <c r="G1381" s="123"/>
      <c r="H1381" s="123">
        <f t="shared" si="437"/>
        <v>205</v>
      </c>
      <c r="I1381" s="123">
        <v>205</v>
      </c>
      <c r="J1381" s="164"/>
      <c r="K1381" s="123">
        <f t="shared" si="438"/>
        <v>205</v>
      </c>
      <c r="L1381" s="123">
        <v>205</v>
      </c>
      <c r="M1381" s="123"/>
      <c r="N1381" s="123">
        <f t="shared" si="439"/>
        <v>205</v>
      </c>
    </row>
    <row r="1382" spans="1:14" ht="50.25" customHeight="1" x14ac:dyDescent="0.25">
      <c r="A1382" s="74" t="s">
        <v>52</v>
      </c>
      <c r="B1382" s="48" t="s">
        <v>1732</v>
      </c>
      <c r="C1382" s="15" t="s">
        <v>49</v>
      </c>
      <c r="D1382" s="15" t="s">
        <v>30</v>
      </c>
      <c r="E1382" s="15" t="s">
        <v>14</v>
      </c>
      <c r="F1382" s="123">
        <v>638</v>
      </c>
      <c r="G1382" s="123"/>
      <c r="H1382" s="123">
        <f t="shared" si="437"/>
        <v>638</v>
      </c>
      <c r="I1382" s="123">
        <v>638</v>
      </c>
      <c r="J1382" s="164"/>
      <c r="K1382" s="123">
        <f t="shared" si="438"/>
        <v>638</v>
      </c>
      <c r="L1382" s="123">
        <v>638</v>
      </c>
      <c r="M1382" s="123"/>
      <c r="N1382" s="123">
        <f t="shared" si="439"/>
        <v>638</v>
      </c>
    </row>
    <row r="1383" spans="1:14" ht="71.25" customHeight="1" x14ac:dyDescent="0.25">
      <c r="A1383" s="23" t="s">
        <v>1733</v>
      </c>
      <c r="B1383" s="43" t="s">
        <v>1734</v>
      </c>
      <c r="C1383" s="15" t="s">
        <v>49</v>
      </c>
      <c r="D1383" s="15" t="s">
        <v>21</v>
      </c>
      <c r="E1383" s="15" t="s">
        <v>483</v>
      </c>
      <c r="F1383" s="123">
        <v>10000</v>
      </c>
      <c r="G1383" s="123"/>
      <c r="H1383" s="123">
        <f t="shared" si="437"/>
        <v>10000</v>
      </c>
      <c r="I1383" s="123">
        <v>10000</v>
      </c>
      <c r="J1383" s="164"/>
      <c r="K1383" s="123">
        <f t="shared" si="438"/>
        <v>10000</v>
      </c>
      <c r="L1383" s="123">
        <v>10000</v>
      </c>
      <c r="M1383" s="123"/>
      <c r="N1383" s="123">
        <f t="shared" si="439"/>
        <v>10000</v>
      </c>
    </row>
    <row r="1384" spans="1:14" ht="42.75" customHeight="1" x14ac:dyDescent="0.25">
      <c r="A1384" s="44" t="s">
        <v>1735</v>
      </c>
      <c r="B1384" s="48" t="s">
        <v>1736</v>
      </c>
      <c r="C1384" s="15" t="s">
        <v>40</v>
      </c>
      <c r="D1384" s="15" t="s">
        <v>93</v>
      </c>
      <c r="E1384" s="15" t="s">
        <v>21</v>
      </c>
      <c r="F1384" s="123"/>
      <c r="G1384" s="123"/>
      <c r="H1384" s="123"/>
      <c r="I1384" s="123">
        <v>6681092</v>
      </c>
      <c r="J1384" s="164">
        <v>-691500</v>
      </c>
      <c r="K1384" s="123">
        <f t="shared" si="438"/>
        <v>5989592</v>
      </c>
      <c r="L1384" s="123">
        <v>6239573</v>
      </c>
      <c r="M1384" s="123">
        <f>-192980+570000</f>
        <v>377020</v>
      </c>
      <c r="N1384" s="123">
        <f t="shared" si="439"/>
        <v>6616593</v>
      </c>
    </row>
    <row r="1385" spans="1:14" ht="21.75" customHeight="1" x14ac:dyDescent="0.25">
      <c r="A1385" s="44" t="s">
        <v>1737</v>
      </c>
      <c r="B1385" s="48" t="s">
        <v>1738</v>
      </c>
      <c r="C1385" s="15" t="s">
        <v>40</v>
      </c>
      <c r="D1385" s="15" t="s">
        <v>93</v>
      </c>
      <c r="E1385" s="15" t="s">
        <v>81</v>
      </c>
      <c r="F1385" s="123">
        <v>122000</v>
      </c>
      <c r="G1385" s="123"/>
      <c r="H1385" s="123">
        <f t="shared" si="437"/>
        <v>122000</v>
      </c>
      <c r="I1385" s="123">
        <v>126800</v>
      </c>
      <c r="J1385" s="164"/>
      <c r="K1385" s="123">
        <f t="shared" si="438"/>
        <v>126800</v>
      </c>
      <c r="L1385" s="123">
        <v>132300</v>
      </c>
      <c r="M1385" s="123"/>
      <c r="N1385" s="123">
        <f t="shared" si="439"/>
        <v>132300</v>
      </c>
    </row>
    <row r="1386" spans="1:14" ht="71.25" hidden="1" customHeight="1" x14ac:dyDescent="0.25">
      <c r="A1386" s="73" t="s">
        <v>1739</v>
      </c>
      <c r="B1386" s="43" t="s">
        <v>1740</v>
      </c>
      <c r="C1386" s="15" t="s">
        <v>36</v>
      </c>
      <c r="D1386" s="15" t="s">
        <v>21</v>
      </c>
      <c r="E1386" s="15" t="s">
        <v>30</v>
      </c>
      <c r="F1386" s="123"/>
      <c r="G1386" s="123"/>
      <c r="H1386" s="123">
        <f t="shared" si="437"/>
        <v>0</v>
      </c>
      <c r="I1386" s="123"/>
      <c r="J1386" s="164"/>
      <c r="K1386" s="123">
        <f t="shared" si="438"/>
        <v>0</v>
      </c>
      <c r="L1386" s="123"/>
      <c r="M1386" s="123"/>
      <c r="N1386" s="123">
        <f t="shared" si="439"/>
        <v>0</v>
      </c>
    </row>
    <row r="1387" spans="1:14" ht="69.75" hidden="1" customHeight="1" x14ac:dyDescent="0.25">
      <c r="A1387" s="73" t="s">
        <v>1741</v>
      </c>
      <c r="B1387" s="43" t="s">
        <v>1740</v>
      </c>
      <c r="C1387" s="15" t="s">
        <v>36</v>
      </c>
      <c r="D1387" s="15" t="s">
        <v>21</v>
      </c>
      <c r="E1387" s="15" t="s">
        <v>93</v>
      </c>
      <c r="F1387" s="123"/>
      <c r="G1387" s="123"/>
      <c r="H1387" s="123">
        <f t="shared" si="437"/>
        <v>0</v>
      </c>
      <c r="I1387" s="123"/>
      <c r="J1387" s="164"/>
      <c r="K1387" s="123">
        <f t="shared" si="438"/>
        <v>0</v>
      </c>
      <c r="L1387" s="123"/>
      <c r="M1387" s="123"/>
      <c r="N1387" s="123">
        <f t="shared" si="439"/>
        <v>0</v>
      </c>
    </row>
    <row r="1388" spans="1:14" ht="69.75" hidden="1" customHeight="1" x14ac:dyDescent="0.25">
      <c r="A1388" s="73" t="s">
        <v>1741</v>
      </c>
      <c r="B1388" s="43" t="s">
        <v>1740</v>
      </c>
      <c r="C1388" s="15" t="s">
        <v>36</v>
      </c>
      <c r="D1388" s="15" t="s">
        <v>21</v>
      </c>
      <c r="E1388" s="15" t="s">
        <v>13</v>
      </c>
      <c r="F1388" s="123"/>
      <c r="G1388" s="123"/>
      <c r="H1388" s="123">
        <f t="shared" si="437"/>
        <v>0</v>
      </c>
      <c r="I1388" s="123"/>
      <c r="J1388" s="164"/>
      <c r="K1388" s="123">
        <f t="shared" si="438"/>
        <v>0</v>
      </c>
      <c r="L1388" s="123"/>
      <c r="M1388" s="123"/>
      <c r="N1388" s="123">
        <f t="shared" si="439"/>
        <v>0</v>
      </c>
    </row>
    <row r="1389" spans="1:14" ht="69.75" hidden="1" customHeight="1" x14ac:dyDescent="0.25">
      <c r="A1389" s="73" t="s">
        <v>1741</v>
      </c>
      <c r="B1389" s="43" t="s">
        <v>1740</v>
      </c>
      <c r="C1389" s="15" t="s">
        <v>36</v>
      </c>
      <c r="D1389" s="15" t="s">
        <v>21</v>
      </c>
      <c r="E1389" s="15" t="s">
        <v>483</v>
      </c>
      <c r="F1389" s="123"/>
      <c r="G1389" s="123"/>
      <c r="H1389" s="123">
        <f t="shared" si="437"/>
        <v>0</v>
      </c>
      <c r="I1389" s="123"/>
      <c r="J1389" s="164"/>
      <c r="K1389" s="123">
        <f t="shared" si="438"/>
        <v>0</v>
      </c>
      <c r="L1389" s="123"/>
      <c r="M1389" s="123"/>
      <c r="N1389" s="123">
        <f t="shared" si="439"/>
        <v>0</v>
      </c>
    </row>
    <row r="1390" spans="1:14" ht="69.75" hidden="1" customHeight="1" x14ac:dyDescent="0.25">
      <c r="A1390" s="73" t="s">
        <v>1741</v>
      </c>
      <c r="B1390" s="43" t="s">
        <v>1740</v>
      </c>
      <c r="C1390" s="15" t="s">
        <v>36</v>
      </c>
      <c r="D1390" s="15" t="s">
        <v>93</v>
      </c>
      <c r="E1390" s="15" t="s">
        <v>21</v>
      </c>
      <c r="F1390" s="123"/>
      <c r="G1390" s="123"/>
      <c r="H1390" s="123">
        <f t="shared" si="437"/>
        <v>0</v>
      </c>
      <c r="I1390" s="123"/>
      <c r="J1390" s="164"/>
      <c r="K1390" s="123">
        <f t="shared" si="438"/>
        <v>0</v>
      </c>
      <c r="L1390" s="123"/>
      <c r="M1390" s="123"/>
      <c r="N1390" s="123">
        <f t="shared" si="439"/>
        <v>0</v>
      </c>
    </row>
    <row r="1391" spans="1:14" ht="69.75" hidden="1" customHeight="1" x14ac:dyDescent="0.25">
      <c r="A1391" s="73" t="s">
        <v>1741</v>
      </c>
      <c r="B1391" s="43" t="s">
        <v>1740</v>
      </c>
      <c r="C1391" s="15" t="s">
        <v>36</v>
      </c>
      <c r="D1391" s="15" t="s">
        <v>93</v>
      </c>
      <c r="E1391" s="15" t="s">
        <v>13</v>
      </c>
      <c r="F1391" s="123"/>
      <c r="G1391" s="123"/>
      <c r="H1391" s="123">
        <f t="shared" si="437"/>
        <v>0</v>
      </c>
      <c r="I1391" s="123"/>
      <c r="J1391" s="164"/>
      <c r="K1391" s="123">
        <f t="shared" si="438"/>
        <v>0</v>
      </c>
      <c r="L1391" s="123"/>
      <c r="M1391" s="123"/>
      <c r="N1391" s="123">
        <f t="shared" si="439"/>
        <v>0</v>
      </c>
    </row>
    <row r="1392" spans="1:14" ht="69.75" hidden="1" customHeight="1" x14ac:dyDescent="0.25">
      <c r="A1392" s="73" t="s">
        <v>1741</v>
      </c>
      <c r="B1392" s="43" t="s">
        <v>1740</v>
      </c>
      <c r="C1392" s="15" t="s">
        <v>36</v>
      </c>
      <c r="D1392" s="15" t="s">
        <v>81</v>
      </c>
      <c r="E1392" s="15" t="s">
        <v>81</v>
      </c>
      <c r="F1392" s="123"/>
      <c r="G1392" s="123"/>
      <c r="H1392" s="123">
        <f t="shared" si="437"/>
        <v>0</v>
      </c>
      <c r="I1392" s="123"/>
      <c r="J1392" s="164"/>
      <c r="K1392" s="123">
        <f t="shared" si="438"/>
        <v>0</v>
      </c>
      <c r="L1392" s="123"/>
      <c r="M1392" s="123"/>
      <c r="N1392" s="123">
        <f t="shared" si="439"/>
        <v>0</v>
      </c>
    </row>
    <row r="1393" spans="1:14" ht="69.75" hidden="1" customHeight="1" x14ac:dyDescent="0.25">
      <c r="A1393" s="73" t="s">
        <v>1741</v>
      </c>
      <c r="B1393" s="43" t="s">
        <v>1740</v>
      </c>
      <c r="C1393" s="15" t="s">
        <v>36</v>
      </c>
      <c r="D1393" s="15" t="s">
        <v>339</v>
      </c>
      <c r="E1393" s="15" t="s">
        <v>81</v>
      </c>
      <c r="F1393" s="123"/>
      <c r="G1393" s="123"/>
      <c r="H1393" s="123">
        <f t="shared" si="437"/>
        <v>0</v>
      </c>
      <c r="I1393" s="123"/>
      <c r="J1393" s="164"/>
      <c r="K1393" s="123">
        <f t="shared" si="438"/>
        <v>0</v>
      </c>
      <c r="L1393" s="123"/>
      <c r="M1393" s="123"/>
      <c r="N1393" s="123">
        <f t="shared" si="439"/>
        <v>0</v>
      </c>
    </row>
    <row r="1394" spans="1:14" ht="69.75" hidden="1" customHeight="1" x14ac:dyDescent="0.25">
      <c r="A1394" s="73" t="s">
        <v>1741</v>
      </c>
      <c r="B1394" s="43" t="s">
        <v>1740</v>
      </c>
      <c r="C1394" s="15" t="s">
        <v>36</v>
      </c>
      <c r="D1394" s="15" t="s">
        <v>13</v>
      </c>
      <c r="E1394" s="15" t="s">
        <v>13</v>
      </c>
      <c r="F1394" s="123"/>
      <c r="G1394" s="123"/>
      <c r="H1394" s="123">
        <f t="shared" si="437"/>
        <v>0</v>
      </c>
      <c r="I1394" s="123"/>
      <c r="J1394" s="164"/>
      <c r="K1394" s="123">
        <f t="shared" si="438"/>
        <v>0</v>
      </c>
      <c r="L1394" s="123"/>
      <c r="M1394" s="123"/>
      <c r="N1394" s="123">
        <f t="shared" si="439"/>
        <v>0</v>
      </c>
    </row>
    <row r="1395" spans="1:14" ht="69.75" hidden="1" customHeight="1" x14ac:dyDescent="0.25">
      <c r="A1395" s="73" t="s">
        <v>1741</v>
      </c>
      <c r="B1395" s="43" t="s">
        <v>1740</v>
      </c>
      <c r="C1395" s="15" t="s">
        <v>36</v>
      </c>
      <c r="D1395" s="15" t="s">
        <v>687</v>
      </c>
      <c r="E1395" s="15" t="s">
        <v>93</v>
      </c>
      <c r="F1395" s="123"/>
      <c r="G1395" s="123"/>
      <c r="H1395" s="123">
        <f t="shared" si="437"/>
        <v>0</v>
      </c>
      <c r="I1395" s="123"/>
      <c r="J1395" s="164"/>
      <c r="K1395" s="123">
        <f t="shared" si="438"/>
        <v>0</v>
      </c>
      <c r="L1395" s="123"/>
      <c r="M1395" s="123"/>
      <c r="N1395" s="123">
        <f t="shared" si="439"/>
        <v>0</v>
      </c>
    </row>
    <row r="1396" spans="1:14" ht="69.75" hidden="1" customHeight="1" x14ac:dyDescent="0.25">
      <c r="A1396" s="73" t="s">
        <v>1741</v>
      </c>
      <c r="B1396" s="43" t="s">
        <v>1740</v>
      </c>
      <c r="C1396" s="15" t="s">
        <v>36</v>
      </c>
      <c r="D1396" s="15" t="s">
        <v>37</v>
      </c>
      <c r="E1396" s="15" t="s">
        <v>339</v>
      </c>
      <c r="F1396" s="123"/>
      <c r="G1396" s="123"/>
      <c r="H1396" s="123">
        <f t="shared" si="437"/>
        <v>0</v>
      </c>
      <c r="I1396" s="123"/>
      <c r="J1396" s="164"/>
      <c r="K1396" s="123">
        <f t="shared" si="438"/>
        <v>0</v>
      </c>
      <c r="L1396" s="123"/>
      <c r="M1396" s="123"/>
      <c r="N1396" s="123">
        <f t="shared" si="439"/>
        <v>0</v>
      </c>
    </row>
    <row r="1397" spans="1:14" ht="72" hidden="1" customHeight="1" x14ac:dyDescent="0.25">
      <c r="A1397" s="73" t="s">
        <v>1741</v>
      </c>
      <c r="B1397" s="43" t="s">
        <v>1740</v>
      </c>
      <c r="C1397" s="15" t="s">
        <v>36</v>
      </c>
      <c r="D1397" s="15" t="s">
        <v>94</v>
      </c>
      <c r="E1397" s="15" t="s">
        <v>81</v>
      </c>
      <c r="F1397" s="123"/>
      <c r="G1397" s="123"/>
      <c r="H1397" s="123">
        <f t="shared" si="437"/>
        <v>0</v>
      </c>
      <c r="I1397" s="123"/>
      <c r="J1397" s="164"/>
      <c r="K1397" s="123">
        <f t="shared" si="438"/>
        <v>0</v>
      </c>
      <c r="L1397" s="123"/>
      <c r="M1397" s="123"/>
      <c r="N1397" s="123">
        <f t="shared" si="439"/>
        <v>0</v>
      </c>
    </row>
    <row r="1398" spans="1:14" ht="36.75" hidden="1" customHeight="1" x14ac:dyDescent="0.25">
      <c r="A1398" s="73" t="s">
        <v>1742</v>
      </c>
      <c r="B1398" s="43" t="s">
        <v>1740</v>
      </c>
      <c r="C1398" s="15" t="s">
        <v>49</v>
      </c>
      <c r="D1398" s="15" t="s">
        <v>21</v>
      </c>
      <c r="E1398" s="15" t="s">
        <v>93</v>
      </c>
      <c r="F1398" s="123"/>
      <c r="G1398" s="123"/>
      <c r="H1398" s="123">
        <f t="shared" si="437"/>
        <v>0</v>
      </c>
      <c r="I1398" s="123"/>
      <c r="J1398" s="164"/>
      <c r="K1398" s="123">
        <f t="shared" si="438"/>
        <v>0</v>
      </c>
      <c r="L1398" s="123"/>
      <c r="M1398" s="123"/>
      <c r="N1398" s="123">
        <f t="shared" si="439"/>
        <v>0</v>
      </c>
    </row>
    <row r="1399" spans="1:14" ht="37.5" hidden="1" customHeight="1" x14ac:dyDescent="0.25">
      <c r="A1399" s="73" t="s">
        <v>1742</v>
      </c>
      <c r="B1399" s="43" t="s">
        <v>1740</v>
      </c>
      <c r="C1399" s="15" t="s">
        <v>49</v>
      </c>
      <c r="D1399" s="15" t="s">
        <v>93</v>
      </c>
      <c r="E1399" s="15" t="s">
        <v>21</v>
      </c>
      <c r="F1399" s="123"/>
      <c r="G1399" s="123"/>
      <c r="H1399" s="123">
        <f t="shared" si="437"/>
        <v>0</v>
      </c>
      <c r="I1399" s="123"/>
      <c r="J1399" s="164"/>
      <c r="K1399" s="123">
        <f t="shared" si="438"/>
        <v>0</v>
      </c>
      <c r="L1399" s="123"/>
      <c r="M1399" s="123"/>
      <c r="N1399" s="123">
        <f t="shared" si="439"/>
        <v>0</v>
      </c>
    </row>
    <row r="1400" spans="1:14" ht="37.5" hidden="1" customHeight="1" x14ac:dyDescent="0.25">
      <c r="A1400" s="23" t="s">
        <v>538</v>
      </c>
      <c r="B1400" s="43" t="s">
        <v>1740</v>
      </c>
      <c r="C1400" s="15" t="s">
        <v>150</v>
      </c>
      <c r="D1400" s="15" t="s">
        <v>37</v>
      </c>
      <c r="E1400" s="15" t="s">
        <v>30</v>
      </c>
      <c r="F1400" s="123"/>
      <c r="G1400" s="123"/>
      <c r="H1400" s="123">
        <f t="shared" si="437"/>
        <v>0</v>
      </c>
      <c r="I1400" s="123"/>
      <c r="J1400" s="164"/>
      <c r="K1400" s="123">
        <f t="shared" si="438"/>
        <v>0</v>
      </c>
      <c r="L1400" s="123"/>
      <c r="M1400" s="123"/>
      <c r="N1400" s="123">
        <f t="shared" si="439"/>
        <v>0</v>
      </c>
    </row>
    <row r="1401" spans="1:14" ht="37.5" hidden="1" customHeight="1" x14ac:dyDescent="0.25">
      <c r="A1401" s="73" t="s">
        <v>120</v>
      </c>
      <c r="B1401" s="43" t="s">
        <v>1740</v>
      </c>
      <c r="C1401" s="15" t="s">
        <v>217</v>
      </c>
      <c r="D1401" s="15" t="s">
        <v>93</v>
      </c>
      <c r="E1401" s="15" t="s">
        <v>902</v>
      </c>
      <c r="F1401" s="123"/>
      <c r="G1401" s="123"/>
      <c r="H1401" s="123">
        <f t="shared" si="437"/>
        <v>0</v>
      </c>
      <c r="I1401" s="123"/>
      <c r="J1401" s="164"/>
      <c r="K1401" s="123">
        <f t="shared" si="438"/>
        <v>0</v>
      </c>
      <c r="L1401" s="123"/>
      <c r="M1401" s="123"/>
      <c r="N1401" s="123">
        <f t="shared" si="439"/>
        <v>0</v>
      </c>
    </row>
    <row r="1402" spans="1:14" ht="37.5" hidden="1" customHeight="1" x14ac:dyDescent="0.25">
      <c r="A1402" s="197" t="s">
        <v>1743</v>
      </c>
      <c r="B1402" s="42"/>
      <c r="C1402" s="14"/>
      <c r="D1402" s="14"/>
      <c r="E1402" s="14"/>
      <c r="F1402" s="154"/>
      <c r="G1402" s="154"/>
      <c r="H1402" s="123">
        <f t="shared" si="437"/>
        <v>0</v>
      </c>
      <c r="I1402" s="154"/>
      <c r="J1402" s="180"/>
      <c r="K1402" s="123">
        <f t="shared" si="438"/>
        <v>0</v>
      </c>
      <c r="L1402" s="154"/>
      <c r="M1402" s="154"/>
      <c r="N1402" s="123">
        <f t="shared" si="439"/>
        <v>0</v>
      </c>
    </row>
    <row r="1403" spans="1:14" ht="33" hidden="1" customHeight="1" x14ac:dyDescent="0.25">
      <c r="A1403" s="73" t="s">
        <v>120</v>
      </c>
      <c r="B1403" s="43" t="s">
        <v>1740</v>
      </c>
      <c r="C1403" s="15" t="s">
        <v>217</v>
      </c>
      <c r="D1403" s="15" t="s">
        <v>81</v>
      </c>
      <c r="E1403" s="15" t="s">
        <v>71</v>
      </c>
      <c r="F1403" s="123"/>
      <c r="G1403" s="123"/>
      <c r="H1403" s="123">
        <f t="shared" si="437"/>
        <v>0</v>
      </c>
      <c r="I1403" s="123"/>
      <c r="J1403" s="164"/>
      <c r="K1403" s="123">
        <f t="shared" si="438"/>
        <v>0</v>
      </c>
      <c r="L1403" s="123"/>
      <c r="M1403" s="123"/>
      <c r="N1403" s="123">
        <f t="shared" si="439"/>
        <v>0</v>
      </c>
    </row>
    <row r="1404" spans="1:14" ht="33" hidden="1" customHeight="1" x14ac:dyDescent="0.25">
      <c r="A1404" s="73" t="s">
        <v>1744</v>
      </c>
      <c r="B1404" s="43" t="s">
        <v>1740</v>
      </c>
      <c r="C1404" s="15" t="s">
        <v>70</v>
      </c>
      <c r="D1404" s="15" t="s">
        <v>30</v>
      </c>
      <c r="E1404" s="15" t="s">
        <v>64</v>
      </c>
      <c r="F1404" s="123"/>
      <c r="G1404" s="123"/>
      <c r="H1404" s="123">
        <f t="shared" si="437"/>
        <v>0</v>
      </c>
      <c r="I1404" s="123"/>
      <c r="J1404" s="164"/>
      <c r="K1404" s="123">
        <f t="shared" si="438"/>
        <v>0</v>
      </c>
      <c r="L1404" s="123"/>
      <c r="M1404" s="123"/>
      <c r="N1404" s="123">
        <f t="shared" si="439"/>
        <v>0</v>
      </c>
    </row>
    <row r="1405" spans="1:14" ht="33" hidden="1" customHeight="1" x14ac:dyDescent="0.25">
      <c r="A1405" s="73"/>
      <c r="B1405" s="42"/>
      <c r="C1405" s="14"/>
      <c r="D1405" s="14"/>
      <c r="E1405" s="14"/>
      <c r="F1405" s="123"/>
      <c r="G1405" s="123"/>
      <c r="H1405" s="123">
        <f t="shared" si="437"/>
        <v>0</v>
      </c>
      <c r="I1405" s="123"/>
      <c r="J1405" s="164"/>
      <c r="K1405" s="123">
        <f t="shared" si="438"/>
        <v>0</v>
      </c>
      <c r="L1405" s="123"/>
      <c r="M1405" s="123"/>
      <c r="N1405" s="123">
        <f t="shared" si="439"/>
        <v>0</v>
      </c>
    </row>
    <row r="1406" spans="1:14" ht="51" hidden="1" customHeight="1" x14ac:dyDescent="0.25">
      <c r="A1406" s="73" t="s">
        <v>301</v>
      </c>
      <c r="B1406" s="43" t="s">
        <v>1740</v>
      </c>
      <c r="C1406" s="15" t="s">
        <v>16</v>
      </c>
      <c r="D1406" s="15" t="s">
        <v>21</v>
      </c>
      <c r="E1406" s="15" t="s">
        <v>483</v>
      </c>
      <c r="F1406" s="123"/>
      <c r="G1406" s="123"/>
      <c r="H1406" s="123">
        <f t="shared" si="437"/>
        <v>0</v>
      </c>
      <c r="I1406" s="123"/>
      <c r="J1406" s="164"/>
      <c r="K1406" s="123">
        <f t="shared" si="438"/>
        <v>0</v>
      </c>
      <c r="L1406" s="123"/>
      <c r="M1406" s="123"/>
      <c r="N1406" s="123">
        <f t="shared" si="439"/>
        <v>0</v>
      </c>
    </row>
    <row r="1407" spans="1:14" ht="51.75" hidden="1" customHeight="1" x14ac:dyDescent="0.25">
      <c r="A1407" s="73" t="s">
        <v>301</v>
      </c>
      <c r="B1407" s="43" t="s">
        <v>1740</v>
      </c>
      <c r="C1407" s="15" t="s">
        <v>16</v>
      </c>
      <c r="D1407" s="15" t="s">
        <v>13</v>
      </c>
      <c r="E1407" s="15" t="s">
        <v>93</v>
      </c>
      <c r="F1407" s="123"/>
      <c r="G1407" s="123"/>
      <c r="H1407" s="123">
        <f t="shared" si="437"/>
        <v>0</v>
      </c>
      <c r="I1407" s="123"/>
      <c r="J1407" s="164"/>
      <c r="K1407" s="123">
        <f t="shared" si="438"/>
        <v>0</v>
      </c>
      <c r="L1407" s="123"/>
      <c r="M1407" s="123"/>
      <c r="N1407" s="123">
        <f t="shared" si="439"/>
        <v>0</v>
      </c>
    </row>
    <row r="1408" spans="1:14" ht="41.25" hidden="1" customHeight="1" x14ac:dyDescent="0.25">
      <c r="A1408" s="73" t="s">
        <v>1745</v>
      </c>
      <c r="B1408" s="43" t="s">
        <v>1740</v>
      </c>
      <c r="C1408" s="15" t="s">
        <v>40</v>
      </c>
      <c r="D1408" s="15" t="s">
        <v>21</v>
      </c>
      <c r="E1408" s="15" t="s">
        <v>93</v>
      </c>
      <c r="F1408" s="123"/>
      <c r="G1408" s="123"/>
      <c r="H1408" s="123">
        <f t="shared" si="437"/>
        <v>0</v>
      </c>
      <c r="I1408" s="123"/>
      <c r="J1408" s="164"/>
      <c r="K1408" s="123">
        <f t="shared" si="438"/>
        <v>0</v>
      </c>
      <c r="L1408" s="123"/>
      <c r="M1408" s="123"/>
      <c r="N1408" s="123">
        <f t="shared" si="439"/>
        <v>0</v>
      </c>
    </row>
    <row r="1409" spans="1:14" ht="33" customHeight="1" x14ac:dyDescent="0.25">
      <c r="A1409" s="73" t="s">
        <v>1745</v>
      </c>
      <c r="B1409" s="43" t="s">
        <v>1740</v>
      </c>
      <c r="C1409" s="15" t="s">
        <v>40</v>
      </c>
      <c r="D1409" s="15" t="s">
        <v>21</v>
      </c>
      <c r="E1409" s="15" t="s">
        <v>94</v>
      </c>
      <c r="F1409" s="123">
        <v>966914</v>
      </c>
      <c r="G1409" s="123">
        <v>156201</v>
      </c>
      <c r="H1409" s="123">
        <f t="shared" si="437"/>
        <v>1123115</v>
      </c>
      <c r="I1409" s="123">
        <v>1546486</v>
      </c>
      <c r="J1409" s="164"/>
      <c r="K1409" s="123">
        <f t="shared" si="438"/>
        <v>1546486</v>
      </c>
      <c r="L1409" s="123">
        <v>1546486</v>
      </c>
      <c r="M1409" s="123"/>
      <c r="N1409" s="123">
        <f t="shared" si="439"/>
        <v>1546486</v>
      </c>
    </row>
    <row r="1410" spans="1:14" ht="33" hidden="1" customHeight="1" x14ac:dyDescent="0.25">
      <c r="A1410" s="73" t="s">
        <v>1745</v>
      </c>
      <c r="B1410" s="43" t="s">
        <v>1740</v>
      </c>
      <c r="C1410" s="15" t="s">
        <v>40</v>
      </c>
      <c r="D1410" s="15" t="s">
        <v>93</v>
      </c>
      <c r="E1410" s="15" t="s">
        <v>687</v>
      </c>
      <c r="F1410" s="123"/>
      <c r="G1410" s="123"/>
      <c r="H1410" s="123">
        <f t="shared" si="437"/>
        <v>0</v>
      </c>
      <c r="I1410" s="123"/>
      <c r="J1410" s="164"/>
      <c r="K1410" s="123">
        <f t="shared" si="438"/>
        <v>0</v>
      </c>
      <c r="L1410" s="123"/>
      <c r="M1410" s="123"/>
      <c r="N1410" s="123">
        <f t="shared" si="439"/>
        <v>0</v>
      </c>
    </row>
    <row r="1411" spans="1:14" ht="51" hidden="1" customHeight="1" x14ac:dyDescent="0.25">
      <c r="A1411" s="23"/>
      <c r="B1411" s="42"/>
      <c r="C1411" s="14"/>
      <c r="D1411" s="14"/>
      <c r="E1411" s="14"/>
      <c r="F1411" s="123"/>
      <c r="G1411" s="123"/>
      <c r="H1411" s="123">
        <f t="shared" si="437"/>
        <v>0</v>
      </c>
      <c r="I1411" s="123"/>
      <c r="J1411" s="164"/>
      <c r="K1411" s="123">
        <f t="shared" si="438"/>
        <v>0</v>
      </c>
      <c r="L1411" s="123"/>
      <c r="M1411" s="123"/>
      <c r="N1411" s="123">
        <f t="shared" si="439"/>
        <v>0</v>
      </c>
    </row>
    <row r="1412" spans="1:14" ht="51" hidden="1" customHeight="1" x14ac:dyDescent="0.25">
      <c r="A1412" s="23" t="s">
        <v>1746</v>
      </c>
      <c r="B1412" s="43" t="s">
        <v>1747</v>
      </c>
      <c r="C1412" s="15" t="s">
        <v>40</v>
      </c>
      <c r="D1412" s="15" t="s">
        <v>93</v>
      </c>
      <c r="E1412" s="15" t="s">
        <v>81</v>
      </c>
      <c r="F1412" s="123"/>
      <c r="G1412" s="123"/>
      <c r="H1412" s="123">
        <f t="shared" si="437"/>
        <v>0</v>
      </c>
      <c r="I1412" s="123"/>
      <c r="J1412" s="164"/>
      <c r="K1412" s="123">
        <f t="shared" si="438"/>
        <v>0</v>
      </c>
      <c r="L1412" s="123"/>
      <c r="M1412" s="123"/>
      <c r="N1412" s="123">
        <f t="shared" si="439"/>
        <v>0</v>
      </c>
    </row>
    <row r="1413" spans="1:14" ht="51" hidden="1" customHeight="1" x14ac:dyDescent="0.25">
      <c r="A1413" s="23" t="s">
        <v>1746</v>
      </c>
      <c r="B1413" s="43" t="s">
        <v>1747</v>
      </c>
      <c r="C1413" s="15" t="s">
        <v>40</v>
      </c>
      <c r="D1413" s="15" t="s">
        <v>94</v>
      </c>
      <c r="E1413" s="15" t="s">
        <v>30</v>
      </c>
      <c r="F1413" s="123"/>
      <c r="G1413" s="123"/>
      <c r="H1413" s="123">
        <f t="shared" si="437"/>
        <v>0</v>
      </c>
      <c r="I1413" s="123"/>
      <c r="J1413" s="164"/>
      <c r="K1413" s="123">
        <f t="shared" si="438"/>
        <v>0</v>
      </c>
      <c r="L1413" s="123"/>
      <c r="M1413" s="123"/>
      <c r="N1413" s="123">
        <f t="shared" si="439"/>
        <v>0</v>
      </c>
    </row>
    <row r="1414" spans="1:14" ht="36.75" customHeight="1" x14ac:dyDescent="0.25">
      <c r="A1414" s="44" t="s">
        <v>1748</v>
      </c>
      <c r="B1414" s="43" t="s">
        <v>1749</v>
      </c>
      <c r="C1414" s="15" t="s">
        <v>1750</v>
      </c>
      <c r="D1414" s="15" t="s">
        <v>483</v>
      </c>
      <c r="E1414" s="15" t="s">
        <v>21</v>
      </c>
      <c r="F1414" s="123">
        <v>2126724</v>
      </c>
      <c r="G1414" s="123"/>
      <c r="H1414" s="123">
        <f t="shared" si="437"/>
        <v>2126724</v>
      </c>
      <c r="I1414" s="123">
        <v>2401678</v>
      </c>
      <c r="J1414" s="164"/>
      <c r="K1414" s="123">
        <f t="shared" si="438"/>
        <v>2401678</v>
      </c>
      <c r="L1414" s="123">
        <v>2847527</v>
      </c>
      <c r="M1414" s="123"/>
      <c r="N1414" s="123">
        <f t="shared" si="439"/>
        <v>2847527</v>
      </c>
    </row>
    <row r="1415" spans="1:14" ht="39.75" customHeight="1" x14ac:dyDescent="0.25">
      <c r="A1415" s="44" t="s">
        <v>1751</v>
      </c>
      <c r="B1415" s="48" t="s">
        <v>1752</v>
      </c>
      <c r="C1415" s="15" t="s">
        <v>70</v>
      </c>
      <c r="D1415" s="15" t="s">
        <v>71</v>
      </c>
      <c r="E1415" s="15" t="s">
        <v>30</v>
      </c>
      <c r="F1415" s="123">
        <v>31260</v>
      </c>
      <c r="G1415" s="123"/>
      <c r="H1415" s="123">
        <f t="shared" si="437"/>
        <v>31260</v>
      </c>
      <c r="I1415" s="123">
        <v>31596</v>
      </c>
      <c r="J1415" s="164"/>
      <c r="K1415" s="123">
        <f t="shared" si="438"/>
        <v>31596</v>
      </c>
      <c r="L1415" s="123">
        <v>32746</v>
      </c>
      <c r="M1415" s="123"/>
      <c r="N1415" s="123">
        <f t="shared" si="439"/>
        <v>32746</v>
      </c>
    </row>
    <row r="1416" spans="1:14" ht="56.25" customHeight="1" x14ac:dyDescent="0.25">
      <c r="A1416" s="73" t="s">
        <v>1753</v>
      </c>
      <c r="B1416" s="43" t="s">
        <v>1754</v>
      </c>
      <c r="C1416" s="15" t="s">
        <v>70</v>
      </c>
      <c r="D1416" s="15" t="s">
        <v>21</v>
      </c>
      <c r="E1416" s="15" t="s">
        <v>81</v>
      </c>
      <c r="F1416" s="123">
        <v>3330</v>
      </c>
      <c r="G1416" s="123"/>
      <c r="H1416" s="123">
        <f t="shared" si="437"/>
        <v>3330</v>
      </c>
      <c r="I1416" s="123">
        <v>223</v>
      </c>
      <c r="J1416" s="164"/>
      <c r="K1416" s="123">
        <f t="shared" si="438"/>
        <v>223</v>
      </c>
      <c r="L1416" s="123">
        <v>360</v>
      </c>
      <c r="M1416" s="123"/>
      <c r="N1416" s="123">
        <f t="shared" si="439"/>
        <v>360</v>
      </c>
    </row>
    <row r="1417" spans="1:14" ht="82.5" hidden="1" customHeight="1" x14ac:dyDescent="0.25">
      <c r="A1417" s="27" t="s">
        <v>1755</v>
      </c>
      <c r="B1417" s="43" t="s">
        <v>1756</v>
      </c>
      <c r="C1417" s="15" t="s">
        <v>36</v>
      </c>
      <c r="D1417" s="15" t="s">
        <v>21</v>
      </c>
      <c r="E1417" s="15" t="s">
        <v>483</v>
      </c>
      <c r="F1417" s="123"/>
      <c r="G1417" s="123"/>
      <c r="H1417" s="123">
        <f t="shared" si="437"/>
        <v>0</v>
      </c>
      <c r="I1417" s="123"/>
      <c r="J1417" s="164"/>
      <c r="K1417" s="123">
        <f t="shared" si="438"/>
        <v>0</v>
      </c>
      <c r="L1417" s="123"/>
      <c r="M1417" s="123"/>
      <c r="N1417" s="123">
        <f t="shared" si="439"/>
        <v>0</v>
      </c>
    </row>
    <row r="1418" spans="1:14" ht="47.25" hidden="1" x14ac:dyDescent="0.25">
      <c r="A1418" s="27" t="s">
        <v>1757</v>
      </c>
      <c r="B1418" s="43" t="s">
        <v>1756</v>
      </c>
      <c r="C1418" s="15" t="s">
        <v>49</v>
      </c>
      <c r="D1418" s="15" t="s">
        <v>21</v>
      </c>
      <c r="E1418" s="15" t="s">
        <v>483</v>
      </c>
      <c r="F1418" s="123"/>
      <c r="G1418" s="123"/>
      <c r="H1418" s="123">
        <f t="shared" si="437"/>
        <v>0</v>
      </c>
      <c r="I1418" s="123"/>
      <c r="J1418" s="164"/>
      <c r="K1418" s="123">
        <f t="shared" si="438"/>
        <v>0</v>
      </c>
      <c r="L1418" s="123"/>
      <c r="M1418" s="123"/>
      <c r="N1418" s="123">
        <f t="shared" si="439"/>
        <v>0</v>
      </c>
    </row>
    <row r="1419" spans="1:14" ht="78.75" hidden="1" x14ac:dyDescent="0.25">
      <c r="A1419" s="27" t="s">
        <v>1758</v>
      </c>
      <c r="B1419" s="43" t="s">
        <v>1759</v>
      </c>
      <c r="C1419" s="15" t="s">
        <v>36</v>
      </c>
      <c r="D1419" s="15" t="s">
        <v>21</v>
      </c>
      <c r="E1419" s="15" t="s">
        <v>483</v>
      </c>
      <c r="F1419" s="123"/>
      <c r="G1419" s="123"/>
      <c r="H1419" s="123">
        <f t="shared" si="437"/>
        <v>0</v>
      </c>
      <c r="I1419" s="123"/>
      <c r="J1419" s="164"/>
      <c r="K1419" s="123">
        <f t="shared" si="438"/>
        <v>0</v>
      </c>
      <c r="L1419" s="123"/>
      <c r="M1419" s="123"/>
      <c r="N1419" s="123">
        <f t="shared" si="439"/>
        <v>0</v>
      </c>
    </row>
    <row r="1420" spans="1:14" ht="47.25" hidden="1" x14ac:dyDescent="0.25">
      <c r="A1420" s="27" t="s">
        <v>1760</v>
      </c>
      <c r="B1420" s="43" t="s">
        <v>1759</v>
      </c>
      <c r="C1420" s="15" t="s">
        <v>49</v>
      </c>
      <c r="D1420" s="15" t="s">
        <v>21</v>
      </c>
      <c r="E1420" s="15" t="s">
        <v>483</v>
      </c>
      <c r="F1420" s="123"/>
      <c r="G1420" s="123"/>
      <c r="H1420" s="123">
        <f t="shared" si="437"/>
        <v>0</v>
      </c>
      <c r="I1420" s="123"/>
      <c r="J1420" s="164"/>
      <c r="K1420" s="123">
        <f t="shared" si="438"/>
        <v>0</v>
      </c>
      <c r="L1420" s="123"/>
      <c r="M1420" s="123"/>
      <c r="N1420" s="123">
        <f t="shared" si="439"/>
        <v>0</v>
      </c>
    </row>
    <row r="1421" spans="1:14" ht="18.75" hidden="1" customHeight="1" x14ac:dyDescent="0.25">
      <c r="A1421" s="27"/>
      <c r="B1421" s="47"/>
      <c r="C1421" s="14"/>
      <c r="D1421" s="14"/>
      <c r="E1421" s="14"/>
      <c r="F1421" s="123"/>
      <c r="G1421" s="123"/>
      <c r="H1421" s="123">
        <f t="shared" si="437"/>
        <v>0</v>
      </c>
      <c r="I1421" s="123"/>
      <c r="J1421" s="164"/>
      <c r="K1421" s="123">
        <f t="shared" si="438"/>
        <v>0</v>
      </c>
      <c r="L1421" s="123"/>
      <c r="M1421" s="123"/>
      <c r="N1421" s="123">
        <f t="shared" si="439"/>
        <v>0</v>
      </c>
    </row>
    <row r="1422" spans="1:14" ht="47.25" hidden="1" x14ac:dyDescent="0.25">
      <c r="A1422" s="27" t="s">
        <v>1761</v>
      </c>
      <c r="B1422" s="48" t="s">
        <v>1762</v>
      </c>
      <c r="C1422" s="15" t="s">
        <v>49</v>
      </c>
      <c r="D1422" s="15" t="s">
        <v>93</v>
      </c>
      <c r="E1422" s="15" t="s">
        <v>902</v>
      </c>
      <c r="F1422" s="123"/>
      <c r="G1422" s="123"/>
      <c r="H1422" s="123">
        <f t="shared" si="437"/>
        <v>0</v>
      </c>
      <c r="I1422" s="123"/>
      <c r="J1422" s="164"/>
      <c r="K1422" s="123">
        <f t="shared" si="438"/>
        <v>0</v>
      </c>
      <c r="L1422" s="123"/>
      <c r="M1422" s="123"/>
      <c r="N1422" s="123">
        <f t="shared" si="439"/>
        <v>0</v>
      </c>
    </row>
    <row r="1423" spans="1:14" ht="4.5" hidden="1" customHeight="1" x14ac:dyDescent="0.25">
      <c r="A1423" s="23" t="s">
        <v>1763</v>
      </c>
      <c r="B1423" s="48" t="s">
        <v>1764</v>
      </c>
      <c r="C1423" s="15" t="s">
        <v>40</v>
      </c>
      <c r="D1423" s="15" t="s">
        <v>81</v>
      </c>
      <c r="E1423" s="15" t="s">
        <v>71</v>
      </c>
      <c r="F1423" s="123"/>
      <c r="G1423" s="123"/>
      <c r="H1423" s="123">
        <f t="shared" si="437"/>
        <v>0</v>
      </c>
      <c r="I1423" s="123"/>
      <c r="J1423" s="164"/>
      <c r="K1423" s="123">
        <f t="shared" si="438"/>
        <v>0</v>
      </c>
      <c r="L1423" s="123"/>
      <c r="M1423" s="123"/>
      <c r="N1423" s="123">
        <f t="shared" si="439"/>
        <v>0</v>
      </c>
    </row>
    <row r="1424" spans="1:14" ht="51.75" customHeight="1" x14ac:dyDescent="0.25">
      <c r="A1424" s="23" t="s">
        <v>1765</v>
      </c>
      <c r="B1424" s="48" t="s">
        <v>1766</v>
      </c>
      <c r="C1424" s="15" t="s">
        <v>49</v>
      </c>
      <c r="D1424" s="15" t="s">
        <v>93</v>
      </c>
      <c r="E1424" s="15" t="s">
        <v>902</v>
      </c>
      <c r="F1424" s="123">
        <v>9149</v>
      </c>
      <c r="G1424" s="123">
        <v>-5244</v>
      </c>
      <c r="H1424" s="123">
        <f t="shared" si="437"/>
        <v>3905</v>
      </c>
      <c r="I1424" s="123">
        <v>10529</v>
      </c>
      <c r="J1424" s="164">
        <v>-1260</v>
      </c>
      <c r="K1424" s="123">
        <f t="shared" si="438"/>
        <v>9269</v>
      </c>
      <c r="L1424" s="123">
        <v>10253</v>
      </c>
      <c r="M1424" s="123">
        <v>-1060</v>
      </c>
      <c r="N1424" s="123">
        <f t="shared" si="439"/>
        <v>9193</v>
      </c>
    </row>
    <row r="1425" spans="1:14" ht="54" hidden="1" customHeight="1" x14ac:dyDescent="0.25">
      <c r="A1425" s="23" t="s">
        <v>1767</v>
      </c>
      <c r="B1425" s="48" t="s">
        <v>1766</v>
      </c>
      <c r="C1425" s="15" t="s">
        <v>217</v>
      </c>
      <c r="D1425" s="15" t="s">
        <v>93</v>
      </c>
      <c r="E1425" s="15" t="s">
        <v>902</v>
      </c>
      <c r="F1425" s="123"/>
      <c r="G1425" s="123"/>
      <c r="H1425" s="123">
        <f t="shared" si="437"/>
        <v>0</v>
      </c>
      <c r="I1425" s="123"/>
      <c r="J1425" s="164"/>
      <c r="K1425" s="123">
        <f t="shared" si="438"/>
        <v>0</v>
      </c>
      <c r="L1425" s="123"/>
      <c r="M1425" s="123"/>
      <c r="N1425" s="123">
        <f t="shared" si="439"/>
        <v>0</v>
      </c>
    </row>
    <row r="1426" spans="1:14" ht="49.5" customHeight="1" x14ac:dyDescent="0.25">
      <c r="A1426" s="23" t="s">
        <v>1768</v>
      </c>
      <c r="B1426" s="48" t="s">
        <v>1766</v>
      </c>
      <c r="C1426" s="15" t="s">
        <v>40</v>
      </c>
      <c r="D1426" s="15" t="s">
        <v>93</v>
      </c>
      <c r="E1426" s="15" t="s">
        <v>902</v>
      </c>
      <c r="F1426" s="123">
        <v>34957</v>
      </c>
      <c r="G1426" s="123"/>
      <c r="H1426" s="123">
        <f t="shared" si="437"/>
        <v>34957</v>
      </c>
      <c r="I1426" s="123">
        <v>36717</v>
      </c>
      <c r="J1426" s="164">
        <v>-834</v>
      </c>
      <c r="K1426" s="123">
        <f t="shared" si="438"/>
        <v>35883</v>
      </c>
      <c r="L1426" s="123">
        <v>37970</v>
      </c>
      <c r="M1426" s="123">
        <v>-866</v>
      </c>
      <c r="N1426" s="123">
        <f t="shared" si="439"/>
        <v>37104</v>
      </c>
    </row>
    <row r="1427" spans="1:14" ht="8.25" hidden="1" customHeight="1" x14ac:dyDescent="0.25">
      <c r="A1427" s="73" t="s">
        <v>1924</v>
      </c>
      <c r="B1427" s="48" t="s">
        <v>1769</v>
      </c>
      <c r="C1427" s="15" t="s">
        <v>217</v>
      </c>
      <c r="D1427" s="15" t="s">
        <v>93</v>
      </c>
      <c r="E1427" s="15" t="s">
        <v>902</v>
      </c>
      <c r="F1427" s="123"/>
      <c r="G1427" s="123"/>
      <c r="H1427" s="123">
        <f t="shared" ref="H1427:H1458" si="440">F1427+G1427</f>
        <v>0</v>
      </c>
      <c r="I1427" s="123"/>
      <c r="J1427" s="164"/>
      <c r="K1427" s="123">
        <f t="shared" ref="K1427:K1458" si="441">I1427+J1427</f>
        <v>0</v>
      </c>
      <c r="L1427" s="123"/>
      <c r="M1427" s="123"/>
      <c r="N1427" s="123">
        <f t="shared" ref="N1427:N1458" si="442">L1427+M1427</f>
        <v>0</v>
      </c>
    </row>
    <row r="1428" spans="1:14" ht="51.75" customHeight="1" x14ac:dyDescent="0.25">
      <c r="A1428" s="73" t="s">
        <v>1925</v>
      </c>
      <c r="B1428" s="48" t="s">
        <v>1770</v>
      </c>
      <c r="C1428" s="15" t="s">
        <v>217</v>
      </c>
      <c r="D1428" s="15" t="s">
        <v>93</v>
      </c>
      <c r="E1428" s="15" t="s">
        <v>902</v>
      </c>
      <c r="F1428" s="123">
        <v>280000</v>
      </c>
      <c r="G1428" s="123"/>
      <c r="H1428" s="123">
        <f t="shared" si="440"/>
        <v>280000</v>
      </c>
      <c r="I1428" s="123">
        <v>0</v>
      </c>
      <c r="J1428" s="164"/>
      <c r="K1428" s="123"/>
      <c r="L1428" s="123"/>
      <c r="M1428" s="123"/>
      <c r="N1428" s="123"/>
    </row>
    <row r="1429" spans="1:14" ht="47.25" customHeight="1" x14ac:dyDescent="0.25">
      <c r="A1429" s="73" t="s">
        <v>1969</v>
      </c>
      <c r="B1429" s="48" t="s">
        <v>1812</v>
      </c>
      <c r="C1429" s="15" t="s">
        <v>217</v>
      </c>
      <c r="D1429" s="15" t="s">
        <v>93</v>
      </c>
      <c r="E1429" s="15" t="s">
        <v>902</v>
      </c>
      <c r="F1429" s="123">
        <v>210000</v>
      </c>
      <c r="G1429" s="123"/>
      <c r="H1429" s="123">
        <f t="shared" si="440"/>
        <v>210000</v>
      </c>
      <c r="I1429" s="123">
        <v>310000</v>
      </c>
      <c r="J1429" s="164"/>
      <c r="K1429" s="123">
        <f t="shared" si="441"/>
        <v>310000</v>
      </c>
      <c r="L1429" s="123">
        <v>310000</v>
      </c>
      <c r="M1429" s="123"/>
      <c r="N1429" s="123">
        <f t="shared" si="442"/>
        <v>310000</v>
      </c>
    </row>
    <row r="1430" spans="1:14" ht="38.25" customHeight="1" x14ac:dyDescent="0.25">
      <c r="A1430" s="23" t="s">
        <v>1771</v>
      </c>
      <c r="B1430" s="48" t="s">
        <v>1772</v>
      </c>
      <c r="C1430" s="15" t="s">
        <v>40</v>
      </c>
      <c r="D1430" s="15" t="s">
        <v>93</v>
      </c>
      <c r="E1430" s="15" t="s">
        <v>902</v>
      </c>
      <c r="F1430" s="123">
        <v>357525</v>
      </c>
      <c r="G1430" s="123">
        <v>-151045</v>
      </c>
      <c r="H1430" s="123">
        <f t="shared" si="440"/>
        <v>206480</v>
      </c>
      <c r="I1430" s="123">
        <v>189342</v>
      </c>
      <c r="J1430" s="164">
        <v>-189342</v>
      </c>
      <c r="K1430" s="123"/>
      <c r="L1430" s="123"/>
      <c r="M1430" s="123"/>
      <c r="N1430" s="123"/>
    </row>
    <row r="1431" spans="1:14" ht="38.25" hidden="1" customHeight="1" x14ac:dyDescent="0.25">
      <c r="A1431" s="23"/>
      <c r="B1431" s="47"/>
      <c r="C1431" s="14"/>
      <c r="D1431" s="14"/>
      <c r="E1431" s="14"/>
      <c r="F1431" s="123"/>
      <c r="G1431" s="123"/>
      <c r="H1431" s="123">
        <f t="shared" si="440"/>
        <v>0</v>
      </c>
      <c r="I1431" s="123"/>
      <c r="J1431" s="164"/>
      <c r="K1431" s="123">
        <f t="shared" si="441"/>
        <v>0</v>
      </c>
      <c r="L1431" s="123"/>
      <c r="M1431" s="123"/>
      <c r="N1431" s="123">
        <f t="shared" si="442"/>
        <v>0</v>
      </c>
    </row>
    <row r="1432" spans="1:14" ht="39" customHeight="1" x14ac:dyDescent="0.25">
      <c r="A1432" s="23" t="s">
        <v>1773</v>
      </c>
      <c r="B1432" s="48" t="s">
        <v>1774</v>
      </c>
      <c r="C1432" s="15" t="s">
        <v>70</v>
      </c>
      <c r="D1432" s="15" t="s">
        <v>64</v>
      </c>
      <c r="E1432" s="15" t="s">
        <v>21</v>
      </c>
      <c r="F1432" s="123">
        <v>3522083</v>
      </c>
      <c r="G1432" s="123">
        <v>64690</v>
      </c>
      <c r="H1432" s="123">
        <f t="shared" si="440"/>
        <v>3586773</v>
      </c>
      <c r="I1432" s="123">
        <v>2353886</v>
      </c>
      <c r="J1432" s="164"/>
      <c r="K1432" s="123">
        <f t="shared" si="441"/>
        <v>2353886</v>
      </c>
      <c r="L1432" s="123">
        <v>2118497</v>
      </c>
      <c r="M1432" s="123"/>
      <c r="N1432" s="123">
        <f t="shared" si="442"/>
        <v>2118497</v>
      </c>
    </row>
    <row r="1433" spans="1:14" ht="66.75" customHeight="1" x14ac:dyDescent="0.25">
      <c r="A1433" s="23" t="s">
        <v>1775</v>
      </c>
      <c r="B1433" s="48" t="s">
        <v>1776</v>
      </c>
      <c r="C1433" s="15" t="s">
        <v>70</v>
      </c>
      <c r="D1433" s="15" t="s">
        <v>64</v>
      </c>
      <c r="E1433" s="15" t="s">
        <v>30</v>
      </c>
      <c r="F1433" s="123">
        <v>690533</v>
      </c>
      <c r="G1433" s="123"/>
      <c r="H1433" s="123">
        <f t="shared" si="440"/>
        <v>690533</v>
      </c>
      <c r="I1433" s="123">
        <v>690533</v>
      </c>
      <c r="J1433" s="164"/>
      <c r="K1433" s="123">
        <f t="shared" si="441"/>
        <v>690533</v>
      </c>
      <c r="L1433" s="123">
        <v>690533</v>
      </c>
      <c r="M1433" s="123"/>
      <c r="N1433" s="123">
        <f t="shared" si="442"/>
        <v>690533</v>
      </c>
    </row>
    <row r="1434" spans="1:14" ht="66.75" hidden="1" customHeight="1" x14ac:dyDescent="0.25">
      <c r="A1434" s="44" t="s">
        <v>777</v>
      </c>
      <c r="B1434" s="43" t="s">
        <v>1777</v>
      </c>
      <c r="C1434" s="15" t="s">
        <v>70</v>
      </c>
      <c r="D1434" s="15" t="s">
        <v>21</v>
      </c>
      <c r="E1434" s="15" t="s">
        <v>93</v>
      </c>
      <c r="F1434" s="123"/>
      <c r="G1434" s="123"/>
      <c r="H1434" s="123">
        <f t="shared" si="440"/>
        <v>0</v>
      </c>
      <c r="I1434" s="123"/>
      <c r="J1434" s="164"/>
      <c r="K1434" s="123">
        <f t="shared" si="441"/>
        <v>0</v>
      </c>
      <c r="L1434" s="123"/>
      <c r="M1434" s="123"/>
      <c r="N1434" s="123">
        <f t="shared" si="442"/>
        <v>0</v>
      </c>
    </row>
    <row r="1435" spans="1:14" ht="66.75" hidden="1" customHeight="1" x14ac:dyDescent="0.25">
      <c r="A1435" s="44" t="s">
        <v>777</v>
      </c>
      <c r="B1435" s="43" t="s">
        <v>1777</v>
      </c>
      <c r="C1435" s="15" t="s">
        <v>70</v>
      </c>
      <c r="D1435" s="15" t="s">
        <v>30</v>
      </c>
      <c r="E1435" s="15" t="s">
        <v>64</v>
      </c>
      <c r="F1435" s="123"/>
      <c r="G1435" s="123"/>
      <c r="H1435" s="123">
        <f t="shared" si="440"/>
        <v>0</v>
      </c>
      <c r="I1435" s="123"/>
      <c r="J1435" s="164"/>
      <c r="K1435" s="123">
        <f t="shared" si="441"/>
        <v>0</v>
      </c>
      <c r="L1435" s="123"/>
      <c r="M1435" s="123"/>
      <c r="N1435" s="123">
        <f t="shared" si="442"/>
        <v>0</v>
      </c>
    </row>
    <row r="1436" spans="1:14" ht="70.5" hidden="1" customHeight="1" x14ac:dyDescent="0.25">
      <c r="A1436" s="44" t="s">
        <v>777</v>
      </c>
      <c r="B1436" s="48" t="s">
        <v>1777</v>
      </c>
      <c r="C1436" s="15" t="s">
        <v>70</v>
      </c>
      <c r="D1436" s="15" t="s">
        <v>93</v>
      </c>
      <c r="E1436" s="15" t="s">
        <v>21</v>
      </c>
      <c r="F1436" s="123"/>
      <c r="G1436" s="123"/>
      <c r="H1436" s="123">
        <f t="shared" si="440"/>
        <v>0</v>
      </c>
      <c r="I1436" s="123"/>
      <c r="J1436" s="164"/>
      <c r="K1436" s="123">
        <f t="shared" si="441"/>
        <v>0</v>
      </c>
      <c r="L1436" s="123"/>
      <c r="M1436" s="123"/>
      <c r="N1436" s="123">
        <f t="shared" si="442"/>
        <v>0</v>
      </c>
    </row>
    <row r="1437" spans="1:14" ht="70.5" hidden="1" customHeight="1" x14ac:dyDescent="0.25">
      <c r="A1437" s="44" t="s">
        <v>777</v>
      </c>
      <c r="B1437" s="43" t="s">
        <v>1777</v>
      </c>
      <c r="C1437" s="15" t="s">
        <v>70</v>
      </c>
      <c r="D1437" s="15" t="s">
        <v>93</v>
      </c>
      <c r="E1437" s="15" t="s">
        <v>687</v>
      </c>
      <c r="F1437" s="123"/>
      <c r="G1437" s="123"/>
      <c r="H1437" s="123">
        <f t="shared" si="440"/>
        <v>0</v>
      </c>
      <c r="I1437" s="123"/>
      <c r="J1437" s="164"/>
      <c r="K1437" s="123">
        <f t="shared" si="441"/>
        <v>0</v>
      </c>
      <c r="L1437" s="123"/>
      <c r="M1437" s="123"/>
      <c r="N1437" s="123">
        <f t="shared" si="442"/>
        <v>0</v>
      </c>
    </row>
    <row r="1438" spans="1:14" ht="70.5" hidden="1" customHeight="1" x14ac:dyDescent="0.25">
      <c r="A1438" s="44" t="s">
        <v>777</v>
      </c>
      <c r="B1438" s="43" t="s">
        <v>1777</v>
      </c>
      <c r="C1438" s="15" t="s">
        <v>70</v>
      </c>
      <c r="D1438" s="15" t="s">
        <v>81</v>
      </c>
      <c r="E1438" s="15" t="s">
        <v>71</v>
      </c>
      <c r="F1438" s="123"/>
      <c r="G1438" s="123"/>
      <c r="H1438" s="123">
        <f t="shared" si="440"/>
        <v>0</v>
      </c>
      <c r="I1438" s="123"/>
      <c r="J1438" s="164"/>
      <c r="K1438" s="123">
        <f t="shared" si="441"/>
        <v>0</v>
      </c>
      <c r="L1438" s="123"/>
      <c r="M1438" s="123"/>
      <c r="N1438" s="123">
        <f t="shared" si="442"/>
        <v>0</v>
      </c>
    </row>
    <row r="1439" spans="1:14" ht="63" hidden="1" x14ac:dyDescent="0.25">
      <c r="A1439" s="44" t="s">
        <v>777</v>
      </c>
      <c r="B1439" s="48" t="s">
        <v>1777</v>
      </c>
      <c r="C1439" s="15" t="s">
        <v>70</v>
      </c>
      <c r="D1439" s="15" t="s">
        <v>14</v>
      </c>
      <c r="E1439" s="15" t="s">
        <v>21</v>
      </c>
      <c r="F1439" s="123"/>
      <c r="G1439" s="123"/>
      <c r="H1439" s="123">
        <f t="shared" si="440"/>
        <v>0</v>
      </c>
      <c r="I1439" s="123"/>
      <c r="J1439" s="164"/>
      <c r="K1439" s="123">
        <f t="shared" si="441"/>
        <v>0</v>
      </c>
      <c r="L1439" s="123"/>
      <c r="M1439" s="123"/>
      <c r="N1439" s="123">
        <f t="shared" si="442"/>
        <v>0</v>
      </c>
    </row>
    <row r="1440" spans="1:14" ht="85.5" customHeight="1" x14ac:dyDescent="0.25">
      <c r="A1440" s="24" t="s">
        <v>241</v>
      </c>
      <c r="B1440" s="48" t="s">
        <v>1778</v>
      </c>
      <c r="C1440" s="15" t="s">
        <v>36</v>
      </c>
      <c r="D1440" s="15" t="s">
        <v>21</v>
      </c>
      <c r="E1440" s="15" t="s">
        <v>30</v>
      </c>
      <c r="F1440" s="123">
        <v>79595</v>
      </c>
      <c r="G1440" s="123"/>
      <c r="H1440" s="123">
        <f t="shared" si="440"/>
        <v>79595</v>
      </c>
      <c r="I1440" s="123">
        <v>81115</v>
      </c>
      <c r="J1440" s="164">
        <v>-1511</v>
      </c>
      <c r="K1440" s="123">
        <f t="shared" si="441"/>
        <v>79604</v>
      </c>
      <c r="L1440" s="123">
        <v>81151</v>
      </c>
      <c r="M1440" s="123">
        <v>-1512</v>
      </c>
      <c r="N1440" s="123">
        <f t="shared" si="442"/>
        <v>79639</v>
      </c>
    </row>
    <row r="1441" spans="1:14" ht="78.75" x14ac:dyDescent="0.25">
      <c r="A1441" s="27" t="s">
        <v>241</v>
      </c>
      <c r="B1441" s="48" t="s">
        <v>1778</v>
      </c>
      <c r="C1441" s="15" t="s">
        <v>36</v>
      </c>
      <c r="D1441" s="15" t="s">
        <v>21</v>
      </c>
      <c r="E1441" s="15" t="s">
        <v>93</v>
      </c>
      <c r="F1441" s="123">
        <v>334158</v>
      </c>
      <c r="G1441" s="123"/>
      <c r="H1441" s="123">
        <f t="shared" si="440"/>
        <v>334158</v>
      </c>
      <c r="I1441" s="123">
        <v>344778</v>
      </c>
      <c r="J1441" s="164">
        <v>-9893</v>
      </c>
      <c r="K1441" s="123">
        <f t="shared" si="441"/>
        <v>334885</v>
      </c>
      <c r="L1441" s="123">
        <v>346969</v>
      </c>
      <c r="M1441" s="123">
        <v>-9958</v>
      </c>
      <c r="N1441" s="123">
        <f t="shared" si="442"/>
        <v>337011</v>
      </c>
    </row>
    <row r="1442" spans="1:14" ht="78.75" customHeight="1" x14ac:dyDescent="0.25">
      <c r="A1442" s="27" t="s">
        <v>241</v>
      </c>
      <c r="B1442" s="48" t="s">
        <v>1778</v>
      </c>
      <c r="C1442" s="15" t="s">
        <v>36</v>
      </c>
      <c r="D1442" s="15" t="s">
        <v>21</v>
      </c>
      <c r="E1442" s="15" t="s">
        <v>339</v>
      </c>
      <c r="F1442" s="123">
        <v>21353</v>
      </c>
      <c r="G1442" s="123"/>
      <c r="H1442" s="123">
        <f t="shared" si="440"/>
        <v>21353</v>
      </c>
      <c r="I1442" s="123">
        <v>21989</v>
      </c>
      <c r="J1442" s="164">
        <v>-623</v>
      </c>
      <c r="K1442" s="123">
        <f t="shared" si="441"/>
        <v>21366</v>
      </c>
      <c r="L1442" s="123">
        <v>22043</v>
      </c>
      <c r="M1442" s="123">
        <v>-625</v>
      </c>
      <c r="N1442" s="123">
        <f t="shared" si="442"/>
        <v>21418</v>
      </c>
    </row>
    <row r="1443" spans="1:14" ht="80.25" customHeight="1" x14ac:dyDescent="0.25">
      <c r="A1443" s="27" t="s">
        <v>241</v>
      </c>
      <c r="B1443" s="48" t="s">
        <v>1778</v>
      </c>
      <c r="C1443" s="15" t="s">
        <v>36</v>
      </c>
      <c r="D1443" s="15" t="s">
        <v>21</v>
      </c>
      <c r="E1443" s="15" t="s">
        <v>13</v>
      </c>
      <c r="F1443" s="123">
        <v>23921</v>
      </c>
      <c r="G1443" s="123"/>
      <c r="H1443" s="123">
        <f t="shared" si="440"/>
        <v>23921</v>
      </c>
      <c r="I1443" s="123">
        <v>24673</v>
      </c>
      <c r="J1443" s="164">
        <v>-853</v>
      </c>
      <c r="K1443" s="123">
        <f t="shared" si="441"/>
        <v>23820</v>
      </c>
      <c r="L1443" s="123">
        <v>24748</v>
      </c>
      <c r="M1443" s="123">
        <v>-855</v>
      </c>
      <c r="N1443" s="123">
        <f t="shared" si="442"/>
        <v>23893</v>
      </c>
    </row>
    <row r="1444" spans="1:14" ht="83.25" customHeight="1" x14ac:dyDescent="0.25">
      <c r="A1444" s="27" t="s">
        <v>241</v>
      </c>
      <c r="B1444" s="48" t="s">
        <v>1778</v>
      </c>
      <c r="C1444" s="15" t="s">
        <v>36</v>
      </c>
      <c r="D1444" s="15" t="s">
        <v>21</v>
      </c>
      <c r="E1444" s="15" t="s">
        <v>483</v>
      </c>
      <c r="F1444" s="123">
        <v>6608</v>
      </c>
      <c r="G1444" s="123"/>
      <c r="H1444" s="123">
        <f t="shared" si="440"/>
        <v>6608</v>
      </c>
      <c r="I1444" s="123">
        <v>6809</v>
      </c>
      <c r="J1444" s="164">
        <v>-201</v>
      </c>
      <c r="K1444" s="123">
        <f t="shared" si="441"/>
        <v>6608</v>
      </c>
      <c r="L1444" s="123">
        <v>6809</v>
      </c>
      <c r="M1444" s="123">
        <v>-201</v>
      </c>
      <c r="N1444" s="123">
        <f t="shared" si="442"/>
        <v>6608</v>
      </c>
    </row>
    <row r="1445" spans="1:14" ht="91.5" customHeight="1" x14ac:dyDescent="0.25">
      <c r="A1445" s="27" t="s">
        <v>241</v>
      </c>
      <c r="B1445" s="48" t="s">
        <v>1778</v>
      </c>
      <c r="C1445" s="15" t="s">
        <v>36</v>
      </c>
      <c r="D1445" s="15" t="s">
        <v>93</v>
      </c>
      <c r="E1445" s="15" t="s">
        <v>902</v>
      </c>
      <c r="F1445" s="123">
        <v>18486</v>
      </c>
      <c r="G1445" s="123"/>
      <c r="H1445" s="123">
        <f t="shared" si="440"/>
        <v>18486</v>
      </c>
      <c r="I1445" s="123">
        <v>19083</v>
      </c>
      <c r="J1445" s="164">
        <v>-564</v>
      </c>
      <c r="K1445" s="123">
        <f t="shared" si="441"/>
        <v>18519</v>
      </c>
      <c r="L1445" s="123">
        <v>19216</v>
      </c>
      <c r="M1445" s="123">
        <v>-568</v>
      </c>
      <c r="N1445" s="123">
        <f t="shared" si="442"/>
        <v>18648</v>
      </c>
    </row>
    <row r="1446" spans="1:14" ht="53.25" customHeight="1" x14ac:dyDescent="0.25">
      <c r="A1446" s="24" t="s">
        <v>243</v>
      </c>
      <c r="B1446" s="48" t="s">
        <v>1778</v>
      </c>
      <c r="C1446" s="15" t="s">
        <v>49</v>
      </c>
      <c r="D1446" s="15" t="s">
        <v>21</v>
      </c>
      <c r="E1446" s="15" t="s">
        <v>30</v>
      </c>
      <c r="F1446" s="123">
        <v>8199</v>
      </c>
      <c r="G1446" s="123"/>
      <c r="H1446" s="123">
        <f t="shared" si="440"/>
        <v>8199</v>
      </c>
      <c r="I1446" s="123">
        <v>8199</v>
      </c>
      <c r="J1446" s="164"/>
      <c r="K1446" s="123">
        <f t="shared" si="441"/>
        <v>8199</v>
      </c>
      <c r="L1446" s="123">
        <v>8199</v>
      </c>
      <c r="M1446" s="123"/>
      <c r="N1446" s="123">
        <f t="shared" si="442"/>
        <v>8199</v>
      </c>
    </row>
    <row r="1447" spans="1:14" ht="53.25" customHeight="1" x14ac:dyDescent="0.25">
      <c r="A1447" s="27" t="s">
        <v>243</v>
      </c>
      <c r="B1447" s="48" t="s">
        <v>1778</v>
      </c>
      <c r="C1447" s="15" t="s">
        <v>49</v>
      </c>
      <c r="D1447" s="15" t="s">
        <v>21</v>
      </c>
      <c r="E1447" s="15" t="s">
        <v>93</v>
      </c>
      <c r="F1447" s="123">
        <v>148797</v>
      </c>
      <c r="G1447" s="123"/>
      <c r="H1447" s="123">
        <f t="shared" si="440"/>
        <v>148797</v>
      </c>
      <c r="I1447" s="123">
        <v>148797</v>
      </c>
      <c r="J1447" s="164"/>
      <c r="K1447" s="123">
        <f t="shared" si="441"/>
        <v>148797</v>
      </c>
      <c r="L1447" s="123">
        <v>148797</v>
      </c>
      <c r="M1447" s="123"/>
      <c r="N1447" s="123">
        <f t="shared" si="442"/>
        <v>148797</v>
      </c>
    </row>
    <row r="1448" spans="1:14" ht="57" customHeight="1" x14ac:dyDescent="0.25">
      <c r="A1448" s="27" t="s">
        <v>243</v>
      </c>
      <c r="B1448" s="48" t="s">
        <v>1778</v>
      </c>
      <c r="C1448" s="15" t="s">
        <v>49</v>
      </c>
      <c r="D1448" s="15" t="s">
        <v>21</v>
      </c>
      <c r="E1448" s="15" t="s">
        <v>339</v>
      </c>
      <c r="F1448" s="123">
        <v>2741</v>
      </c>
      <c r="G1448" s="123"/>
      <c r="H1448" s="123">
        <f t="shared" si="440"/>
        <v>2741</v>
      </c>
      <c r="I1448" s="123">
        <v>2741</v>
      </c>
      <c r="J1448" s="164"/>
      <c r="K1448" s="123">
        <f t="shared" si="441"/>
        <v>2741</v>
      </c>
      <c r="L1448" s="123">
        <v>2741</v>
      </c>
      <c r="M1448" s="123"/>
      <c r="N1448" s="123">
        <f t="shared" si="442"/>
        <v>2741</v>
      </c>
    </row>
    <row r="1449" spans="1:14" ht="53.25" customHeight="1" x14ac:dyDescent="0.25">
      <c r="A1449" s="27" t="s">
        <v>243</v>
      </c>
      <c r="B1449" s="48" t="s">
        <v>1778</v>
      </c>
      <c r="C1449" s="15" t="s">
        <v>49</v>
      </c>
      <c r="D1449" s="15" t="s">
        <v>21</v>
      </c>
      <c r="E1449" s="15" t="s">
        <v>13</v>
      </c>
      <c r="F1449" s="123">
        <v>1493</v>
      </c>
      <c r="G1449" s="123"/>
      <c r="H1449" s="123">
        <f t="shared" si="440"/>
        <v>1493</v>
      </c>
      <c r="I1449" s="123">
        <v>1493</v>
      </c>
      <c r="J1449" s="164"/>
      <c r="K1449" s="123">
        <f t="shared" si="441"/>
        <v>1493</v>
      </c>
      <c r="L1449" s="123">
        <v>1493</v>
      </c>
      <c r="M1449" s="123"/>
      <c r="N1449" s="123">
        <f t="shared" si="442"/>
        <v>1493</v>
      </c>
    </row>
    <row r="1450" spans="1:14" ht="56.25" customHeight="1" x14ac:dyDescent="0.25">
      <c r="A1450" s="27" t="s">
        <v>243</v>
      </c>
      <c r="B1450" s="48" t="s">
        <v>1778</v>
      </c>
      <c r="C1450" s="15" t="s">
        <v>49</v>
      </c>
      <c r="D1450" s="15" t="s">
        <v>21</v>
      </c>
      <c r="E1450" s="15" t="s">
        <v>483</v>
      </c>
      <c r="F1450" s="123">
        <v>689</v>
      </c>
      <c r="G1450" s="123"/>
      <c r="H1450" s="123">
        <f t="shared" si="440"/>
        <v>689</v>
      </c>
      <c r="I1450" s="123">
        <v>689</v>
      </c>
      <c r="J1450" s="164"/>
      <c r="K1450" s="123">
        <f t="shared" si="441"/>
        <v>689</v>
      </c>
      <c r="L1450" s="123">
        <v>689</v>
      </c>
      <c r="M1450" s="123"/>
      <c r="N1450" s="123">
        <f t="shared" si="442"/>
        <v>689</v>
      </c>
    </row>
    <row r="1451" spans="1:14" ht="54" customHeight="1" x14ac:dyDescent="0.25">
      <c r="A1451" s="27" t="s">
        <v>243</v>
      </c>
      <c r="B1451" s="48" t="s">
        <v>1778</v>
      </c>
      <c r="C1451" s="15" t="s">
        <v>49</v>
      </c>
      <c r="D1451" s="15" t="s">
        <v>93</v>
      </c>
      <c r="E1451" s="15" t="s">
        <v>902</v>
      </c>
      <c r="F1451" s="123">
        <v>1884</v>
      </c>
      <c r="G1451" s="123"/>
      <c r="H1451" s="123">
        <f t="shared" si="440"/>
        <v>1884</v>
      </c>
      <c r="I1451" s="123">
        <v>1884</v>
      </c>
      <c r="J1451" s="164"/>
      <c r="K1451" s="123">
        <f t="shared" si="441"/>
        <v>1884</v>
      </c>
      <c r="L1451" s="123">
        <v>1884</v>
      </c>
      <c r="M1451" s="123"/>
      <c r="N1451" s="123">
        <f t="shared" si="442"/>
        <v>1884</v>
      </c>
    </row>
    <row r="1452" spans="1:14" ht="37.5" customHeight="1" x14ac:dyDescent="0.25">
      <c r="A1452" s="27" t="s">
        <v>244</v>
      </c>
      <c r="B1452" s="48" t="s">
        <v>1778</v>
      </c>
      <c r="C1452" s="15" t="s">
        <v>40</v>
      </c>
      <c r="D1452" s="15" t="s">
        <v>21</v>
      </c>
      <c r="E1452" s="15" t="s">
        <v>30</v>
      </c>
      <c r="F1452" s="123">
        <v>40</v>
      </c>
      <c r="G1452" s="123">
        <v>40</v>
      </c>
      <c r="H1452" s="123">
        <f t="shared" si="440"/>
        <v>80</v>
      </c>
      <c r="I1452" s="123">
        <v>40</v>
      </c>
      <c r="J1452" s="164">
        <v>40</v>
      </c>
      <c r="K1452" s="123">
        <f t="shared" si="441"/>
        <v>80</v>
      </c>
      <c r="L1452" s="123">
        <v>40</v>
      </c>
      <c r="M1452" s="123">
        <v>40</v>
      </c>
      <c r="N1452" s="123">
        <f t="shared" si="442"/>
        <v>80</v>
      </c>
    </row>
    <row r="1453" spans="1:14" ht="34.5" customHeight="1" x14ac:dyDescent="0.25">
      <c r="A1453" s="44" t="s">
        <v>244</v>
      </c>
      <c r="B1453" s="48" t="s">
        <v>1778</v>
      </c>
      <c r="C1453" s="15" t="s">
        <v>40</v>
      </c>
      <c r="D1453" s="15" t="s">
        <v>21</v>
      </c>
      <c r="E1453" s="15" t="s">
        <v>93</v>
      </c>
      <c r="F1453" s="123">
        <v>3996</v>
      </c>
      <c r="G1453" s="123"/>
      <c r="H1453" s="123">
        <f t="shared" si="440"/>
        <v>3996</v>
      </c>
      <c r="I1453" s="123">
        <v>3996</v>
      </c>
      <c r="J1453" s="164"/>
      <c r="K1453" s="123">
        <f t="shared" si="441"/>
        <v>3996</v>
      </c>
      <c r="L1453" s="123">
        <v>3996</v>
      </c>
      <c r="M1453" s="123"/>
      <c r="N1453" s="123">
        <f t="shared" si="442"/>
        <v>3996</v>
      </c>
    </row>
    <row r="1454" spans="1:14" ht="39.75" customHeight="1" x14ac:dyDescent="0.25">
      <c r="A1454" s="27" t="s">
        <v>244</v>
      </c>
      <c r="B1454" s="48" t="s">
        <v>1778</v>
      </c>
      <c r="C1454" s="15" t="s">
        <v>40</v>
      </c>
      <c r="D1454" s="15" t="s">
        <v>21</v>
      </c>
      <c r="E1454" s="15" t="s">
        <v>339</v>
      </c>
      <c r="F1454" s="123">
        <v>65</v>
      </c>
      <c r="G1454" s="123"/>
      <c r="H1454" s="123">
        <f t="shared" si="440"/>
        <v>65</v>
      </c>
      <c r="I1454" s="123">
        <v>65</v>
      </c>
      <c r="J1454" s="164"/>
      <c r="K1454" s="123">
        <f t="shared" si="441"/>
        <v>65</v>
      </c>
      <c r="L1454" s="123">
        <v>65</v>
      </c>
      <c r="M1454" s="123"/>
      <c r="N1454" s="123">
        <f t="shared" si="442"/>
        <v>65</v>
      </c>
    </row>
    <row r="1455" spans="1:14" ht="39" customHeight="1" x14ac:dyDescent="0.25">
      <c r="A1455" s="27" t="s">
        <v>244</v>
      </c>
      <c r="B1455" s="48" t="s">
        <v>1778</v>
      </c>
      <c r="C1455" s="15" t="s">
        <v>40</v>
      </c>
      <c r="D1455" s="15" t="s">
        <v>21</v>
      </c>
      <c r="E1455" s="15" t="s">
        <v>13</v>
      </c>
      <c r="F1455" s="123">
        <v>20</v>
      </c>
      <c r="G1455" s="123"/>
      <c r="H1455" s="123">
        <f t="shared" si="440"/>
        <v>20</v>
      </c>
      <c r="I1455" s="123">
        <v>20</v>
      </c>
      <c r="J1455" s="164"/>
      <c r="K1455" s="123">
        <f t="shared" si="441"/>
        <v>20</v>
      </c>
      <c r="L1455" s="123">
        <v>20</v>
      </c>
      <c r="M1455" s="123"/>
      <c r="N1455" s="123">
        <f t="shared" si="442"/>
        <v>20</v>
      </c>
    </row>
    <row r="1456" spans="1:14" ht="39" customHeight="1" x14ac:dyDescent="0.25">
      <c r="A1456" s="27" t="s">
        <v>244</v>
      </c>
      <c r="B1456" s="48" t="s">
        <v>1778</v>
      </c>
      <c r="C1456" s="15" t="s">
        <v>40</v>
      </c>
      <c r="D1456" s="15" t="s">
        <v>21</v>
      </c>
      <c r="E1456" s="15" t="s">
        <v>483</v>
      </c>
      <c r="F1456" s="123">
        <v>689</v>
      </c>
      <c r="G1456" s="123"/>
      <c r="H1456" s="123">
        <f t="shared" si="440"/>
        <v>689</v>
      </c>
      <c r="I1456" s="123">
        <v>689</v>
      </c>
      <c r="J1456" s="164"/>
      <c r="K1456" s="123">
        <f t="shared" si="441"/>
        <v>689</v>
      </c>
      <c r="L1456" s="123">
        <v>689</v>
      </c>
      <c r="M1456" s="123"/>
      <c r="N1456" s="123">
        <f t="shared" si="442"/>
        <v>689</v>
      </c>
    </row>
    <row r="1457" spans="1:14" ht="35.25" customHeight="1" x14ac:dyDescent="0.25">
      <c r="A1457" s="27" t="s">
        <v>244</v>
      </c>
      <c r="B1457" s="48" t="s">
        <v>1778</v>
      </c>
      <c r="C1457" s="15" t="s">
        <v>40</v>
      </c>
      <c r="D1457" s="15" t="s">
        <v>93</v>
      </c>
      <c r="E1457" s="15" t="s">
        <v>902</v>
      </c>
      <c r="F1457" s="123">
        <v>17</v>
      </c>
      <c r="G1457" s="123"/>
      <c r="H1457" s="123">
        <f t="shared" si="440"/>
        <v>17</v>
      </c>
      <c r="I1457" s="123">
        <v>17</v>
      </c>
      <c r="J1457" s="164"/>
      <c r="K1457" s="123">
        <f t="shared" si="441"/>
        <v>17</v>
      </c>
      <c r="L1457" s="123">
        <v>17</v>
      </c>
      <c r="M1457" s="123"/>
      <c r="N1457" s="123">
        <f t="shared" si="442"/>
        <v>17</v>
      </c>
    </row>
    <row r="1458" spans="1:14" ht="47.25" customHeight="1" x14ac:dyDescent="0.25">
      <c r="A1458" s="119" t="s">
        <v>1779</v>
      </c>
      <c r="B1458" s="109" t="s">
        <v>1780</v>
      </c>
      <c r="C1458" s="111" t="s">
        <v>49</v>
      </c>
      <c r="D1458" s="111" t="s">
        <v>21</v>
      </c>
      <c r="E1458" s="111" t="s">
        <v>30</v>
      </c>
      <c r="F1458" s="123">
        <v>1050</v>
      </c>
      <c r="G1458" s="123"/>
      <c r="H1458" s="123">
        <f t="shared" si="440"/>
        <v>1050</v>
      </c>
      <c r="I1458" s="123">
        <v>1050</v>
      </c>
      <c r="J1458" s="164"/>
      <c r="K1458" s="123">
        <f t="shared" si="441"/>
        <v>1050</v>
      </c>
      <c r="L1458" s="123">
        <v>1050</v>
      </c>
      <c r="M1458" s="123"/>
      <c r="N1458" s="123">
        <f t="shared" si="442"/>
        <v>1050</v>
      </c>
    </row>
    <row r="1459" spans="1:14" ht="27" customHeight="1" x14ac:dyDescent="0.25">
      <c r="A1459" s="119" t="s">
        <v>1781</v>
      </c>
      <c r="B1459" s="109" t="s">
        <v>1762</v>
      </c>
      <c r="C1459" s="111" t="s">
        <v>70</v>
      </c>
      <c r="D1459" s="111" t="s">
        <v>93</v>
      </c>
      <c r="E1459" s="111" t="s">
        <v>902</v>
      </c>
      <c r="F1459" s="123">
        <v>0</v>
      </c>
      <c r="G1459" s="123"/>
      <c r="H1459" s="123"/>
      <c r="I1459" s="123">
        <v>2270</v>
      </c>
      <c r="J1459" s="164"/>
      <c r="K1459" s="123">
        <f>I1459+J1459</f>
        <v>2270</v>
      </c>
      <c r="L1459" s="123">
        <v>3581</v>
      </c>
      <c r="M1459" s="123"/>
      <c r="N1459" s="123">
        <f>L1459+M1459</f>
        <v>3581</v>
      </c>
    </row>
    <row r="1460" spans="1:14" ht="24.75" customHeight="1" x14ac:dyDescent="0.25">
      <c r="A1460" s="26" t="s">
        <v>1782</v>
      </c>
      <c r="B1460" s="32"/>
      <c r="C1460" s="5"/>
      <c r="D1460" s="5"/>
      <c r="E1460" s="2"/>
      <c r="F1460" s="140">
        <f>F11+F93+F402+F582+F682+F733+F761+F814+F950+F1130+F1249+F231+F1184+F1221+F1361+F900+F1345</f>
        <v>73085643</v>
      </c>
      <c r="G1460" s="140">
        <f>G11+G93+G402+G582+G682+G733+G761+G814+G950+G1130+G1249+G231+G1184+G1221+G1361+G900+G1345+G1352</f>
        <v>7981867</v>
      </c>
      <c r="H1460" s="140">
        <f t="shared" ref="H1460:N1460" si="443">H11+H93+H402+H582+H682+H733+H761+H814+H950+H1130+H1249+H231+H1184+H1221+H1361+H900+H1345+H1352</f>
        <v>81067510</v>
      </c>
      <c r="I1460" s="140">
        <f t="shared" si="443"/>
        <v>74417071</v>
      </c>
      <c r="J1460" s="163">
        <f t="shared" si="443"/>
        <v>4387100</v>
      </c>
      <c r="K1460" s="140">
        <f t="shared" si="443"/>
        <v>78804171</v>
      </c>
      <c r="L1460" s="140">
        <f t="shared" si="443"/>
        <v>75225353</v>
      </c>
      <c r="M1460" s="140">
        <f t="shared" si="443"/>
        <v>4700375</v>
      </c>
      <c r="N1460" s="140">
        <f t="shared" si="443"/>
        <v>79925728</v>
      </c>
    </row>
    <row r="1461" spans="1:14" ht="16.5" x14ac:dyDescent="0.25">
      <c r="A1461" s="88"/>
      <c r="B1461" s="79"/>
      <c r="C1461" s="80"/>
      <c r="D1461" s="80"/>
      <c r="E1461" s="89"/>
    </row>
    <row r="1462" spans="1:14" x14ac:dyDescent="0.2">
      <c r="A1462" s="91"/>
      <c r="C1462"/>
      <c r="D1462"/>
    </row>
    <row r="1463" spans="1:14" x14ac:dyDescent="0.2">
      <c r="A1463" s="91"/>
      <c r="C1463"/>
      <c r="D1463"/>
    </row>
    <row r="1464" spans="1:14" x14ac:dyDescent="0.2">
      <c r="A1464" s="91"/>
      <c r="C1464"/>
      <c r="D1464"/>
    </row>
    <row r="1465" spans="1:14" x14ac:dyDescent="0.2">
      <c r="A1465" s="91"/>
      <c r="C1465"/>
      <c r="D1465"/>
    </row>
    <row r="1466" spans="1:14" x14ac:dyDescent="0.2">
      <c r="A1466" s="91"/>
      <c r="C1466"/>
      <c r="D1466"/>
    </row>
    <row r="1467" spans="1:14" x14ac:dyDescent="0.2">
      <c r="A1467" s="91"/>
      <c r="C1467"/>
      <c r="D1467"/>
    </row>
    <row r="1468" spans="1:14" x14ac:dyDescent="0.2">
      <c r="A1468" s="91"/>
      <c r="C1468"/>
      <c r="D1468"/>
    </row>
    <row r="1469" spans="1:14" x14ac:dyDescent="0.2">
      <c r="A1469" s="91"/>
      <c r="C1469"/>
      <c r="D1469"/>
    </row>
    <row r="1470" spans="1:14" x14ac:dyDescent="0.2">
      <c r="A1470" s="91"/>
      <c r="C1470"/>
      <c r="D1470"/>
    </row>
    <row r="1471" spans="1:14" x14ac:dyDescent="0.2">
      <c r="A1471" s="91"/>
      <c r="C1471"/>
      <c r="D1471"/>
    </row>
    <row r="1472" spans="1:14" x14ac:dyDescent="0.2">
      <c r="A1472" s="91"/>
      <c r="C1472"/>
      <c r="D1472"/>
    </row>
    <row r="1473" spans="1:4" x14ac:dyDescent="0.2">
      <c r="A1473" s="91"/>
      <c r="C1473"/>
      <c r="D1473"/>
    </row>
    <row r="1474" spans="1:4" x14ac:dyDescent="0.2">
      <c r="A1474" s="91"/>
      <c r="C1474"/>
      <c r="D1474"/>
    </row>
    <row r="1475" spans="1:4" x14ac:dyDescent="0.2">
      <c r="A1475" s="91"/>
      <c r="C1475"/>
      <c r="D1475"/>
    </row>
    <row r="1476" spans="1:4" x14ac:dyDescent="0.2">
      <c r="A1476" s="91"/>
      <c r="C1476"/>
      <c r="D1476"/>
    </row>
    <row r="1477" spans="1:4" x14ac:dyDescent="0.2">
      <c r="A1477" s="91"/>
      <c r="C1477"/>
      <c r="D1477"/>
    </row>
    <row r="1478" spans="1:4" x14ac:dyDescent="0.2">
      <c r="A1478" s="91"/>
      <c r="C1478"/>
      <c r="D1478"/>
    </row>
    <row r="1479" spans="1:4" x14ac:dyDescent="0.2">
      <c r="A1479" s="91"/>
      <c r="C1479"/>
      <c r="D1479"/>
    </row>
    <row r="1480" spans="1:4" x14ac:dyDescent="0.2">
      <c r="A1480" s="91"/>
      <c r="C1480"/>
      <c r="D1480"/>
    </row>
    <row r="1481" spans="1:4" x14ac:dyDescent="0.2">
      <c r="A1481" s="91"/>
      <c r="C1481"/>
      <c r="D1481"/>
    </row>
    <row r="1482" spans="1:4" x14ac:dyDescent="0.2">
      <c r="A1482" s="91"/>
      <c r="C1482"/>
      <c r="D1482"/>
    </row>
    <row r="1483" spans="1:4" x14ac:dyDescent="0.2">
      <c r="A1483" s="91"/>
      <c r="C1483"/>
      <c r="D1483"/>
    </row>
    <row r="1484" spans="1:4" x14ac:dyDescent="0.2">
      <c r="A1484" s="91"/>
      <c r="C1484"/>
      <c r="D1484"/>
    </row>
    <row r="1485" spans="1:4" x14ac:dyDescent="0.2">
      <c r="A1485" s="91"/>
      <c r="C1485"/>
      <c r="D1485"/>
    </row>
    <row r="1486" spans="1:4" x14ac:dyDescent="0.2">
      <c r="A1486" s="91"/>
      <c r="C1486"/>
      <c r="D1486"/>
    </row>
    <row r="1487" spans="1:4" x14ac:dyDescent="0.2">
      <c r="A1487" s="91"/>
      <c r="C1487"/>
      <c r="D1487"/>
    </row>
    <row r="1488" spans="1:4" x14ac:dyDescent="0.2">
      <c r="A1488" s="91"/>
      <c r="C1488"/>
      <c r="D1488"/>
    </row>
    <row r="1489" spans="1:4" x14ac:dyDescent="0.2">
      <c r="A1489" s="91"/>
      <c r="C1489"/>
      <c r="D1489"/>
    </row>
    <row r="1490" spans="1:4" x14ac:dyDescent="0.2">
      <c r="A1490" s="91"/>
      <c r="C1490"/>
      <c r="D1490"/>
    </row>
    <row r="1491" spans="1:4" x14ac:dyDescent="0.2">
      <c r="A1491" s="91"/>
      <c r="C1491"/>
      <c r="D1491"/>
    </row>
    <row r="1492" spans="1:4" x14ac:dyDescent="0.2">
      <c r="A1492" s="91"/>
      <c r="C1492"/>
      <c r="D1492"/>
    </row>
    <row r="1493" spans="1:4" x14ac:dyDescent="0.2">
      <c r="A1493" s="91"/>
      <c r="C1493"/>
      <c r="D1493"/>
    </row>
    <row r="1494" spans="1:4" x14ac:dyDescent="0.2">
      <c r="A1494" s="91"/>
      <c r="C1494"/>
      <c r="D1494"/>
    </row>
    <row r="1495" spans="1:4" x14ac:dyDescent="0.2">
      <c r="A1495" s="91"/>
      <c r="C1495"/>
      <c r="D1495"/>
    </row>
    <row r="1496" spans="1:4" x14ac:dyDescent="0.2">
      <c r="A1496" s="91"/>
      <c r="C1496"/>
      <c r="D1496"/>
    </row>
    <row r="1497" spans="1:4" x14ac:dyDescent="0.2">
      <c r="A1497" s="91"/>
      <c r="C1497"/>
      <c r="D1497"/>
    </row>
    <row r="1498" spans="1:4" x14ac:dyDescent="0.2">
      <c r="A1498" s="91"/>
      <c r="C1498"/>
      <c r="D1498"/>
    </row>
    <row r="1499" spans="1:4" x14ac:dyDescent="0.2">
      <c r="A1499" s="91"/>
      <c r="C1499"/>
      <c r="D1499"/>
    </row>
    <row r="1500" spans="1:4" x14ac:dyDescent="0.2">
      <c r="A1500" s="91"/>
      <c r="C1500"/>
      <c r="D1500"/>
    </row>
    <row r="1501" spans="1:4" x14ac:dyDescent="0.2">
      <c r="A1501" s="91"/>
      <c r="C1501"/>
      <c r="D1501"/>
    </row>
    <row r="1502" spans="1:4" x14ac:dyDescent="0.2">
      <c r="A1502" s="91"/>
      <c r="C1502"/>
      <c r="D1502"/>
    </row>
    <row r="1503" spans="1:4" x14ac:dyDescent="0.2">
      <c r="A1503" s="91"/>
      <c r="C1503"/>
      <c r="D1503"/>
    </row>
    <row r="1504" spans="1:4" x14ac:dyDescent="0.2">
      <c r="A1504" s="91"/>
      <c r="C1504"/>
      <c r="D1504"/>
    </row>
    <row r="1505" spans="1:4" x14ac:dyDescent="0.2">
      <c r="A1505" s="91"/>
      <c r="C1505"/>
      <c r="D1505"/>
    </row>
    <row r="1506" spans="1:4" x14ac:dyDescent="0.2">
      <c r="A1506" s="91"/>
      <c r="C1506"/>
      <c r="D1506"/>
    </row>
    <row r="1507" spans="1:4" x14ac:dyDescent="0.2">
      <c r="A1507" s="91"/>
      <c r="C1507"/>
      <c r="D1507"/>
    </row>
    <row r="1508" spans="1:4" x14ac:dyDescent="0.2">
      <c r="A1508" s="91"/>
      <c r="C1508"/>
      <c r="D1508"/>
    </row>
    <row r="1509" spans="1:4" x14ac:dyDescent="0.2">
      <c r="A1509" s="91"/>
      <c r="C1509"/>
      <c r="D1509"/>
    </row>
    <row r="1510" spans="1:4" x14ac:dyDescent="0.2">
      <c r="A1510" s="91"/>
      <c r="C1510"/>
      <c r="D1510"/>
    </row>
    <row r="1511" spans="1:4" x14ac:dyDescent="0.2">
      <c r="A1511" s="91"/>
      <c r="C1511"/>
      <c r="D1511"/>
    </row>
    <row r="1512" spans="1:4" x14ac:dyDescent="0.2">
      <c r="A1512" s="91"/>
      <c r="C1512"/>
      <c r="D1512"/>
    </row>
    <row r="1513" spans="1:4" x14ac:dyDescent="0.2">
      <c r="A1513" s="91"/>
      <c r="C1513"/>
      <c r="D1513"/>
    </row>
    <row r="1514" spans="1:4" x14ac:dyDescent="0.2">
      <c r="A1514" s="91"/>
      <c r="C1514"/>
      <c r="D1514"/>
    </row>
    <row r="1515" spans="1:4" x14ac:dyDescent="0.2">
      <c r="A1515" s="91"/>
      <c r="C1515"/>
      <c r="D1515"/>
    </row>
    <row r="1516" spans="1:4" x14ac:dyDescent="0.2">
      <c r="A1516" s="91"/>
      <c r="C1516"/>
      <c r="D1516"/>
    </row>
    <row r="1517" spans="1:4" x14ac:dyDescent="0.2">
      <c r="A1517" s="91"/>
      <c r="C1517"/>
      <c r="D1517"/>
    </row>
    <row r="1518" spans="1:4" x14ac:dyDescent="0.2">
      <c r="A1518" s="91"/>
      <c r="C1518"/>
      <c r="D1518"/>
    </row>
    <row r="1519" spans="1:4" x14ac:dyDescent="0.2">
      <c r="A1519" s="91"/>
      <c r="C1519"/>
      <c r="D1519"/>
    </row>
    <row r="1520" spans="1:4" x14ac:dyDescent="0.2">
      <c r="A1520" s="91"/>
      <c r="C1520"/>
      <c r="D1520"/>
    </row>
    <row r="1521" spans="1:4" x14ac:dyDescent="0.2">
      <c r="A1521" s="91"/>
      <c r="C1521"/>
      <c r="D1521"/>
    </row>
    <row r="1522" spans="1:4" x14ac:dyDescent="0.2">
      <c r="A1522" s="91"/>
      <c r="C1522"/>
      <c r="D1522"/>
    </row>
    <row r="1523" spans="1:4" x14ac:dyDescent="0.2">
      <c r="A1523" s="91"/>
      <c r="C1523"/>
      <c r="D1523"/>
    </row>
    <row r="1524" spans="1:4" x14ac:dyDescent="0.2">
      <c r="A1524" s="91"/>
      <c r="C1524"/>
      <c r="D1524"/>
    </row>
    <row r="1525" spans="1:4" x14ac:dyDescent="0.2">
      <c r="A1525" s="91"/>
      <c r="C1525"/>
      <c r="D1525"/>
    </row>
    <row r="1526" spans="1:4" x14ac:dyDescent="0.2">
      <c r="A1526" s="91"/>
      <c r="C1526"/>
      <c r="D1526"/>
    </row>
    <row r="1527" spans="1:4" x14ac:dyDescent="0.2">
      <c r="A1527" s="91"/>
      <c r="C1527"/>
      <c r="D1527"/>
    </row>
    <row r="1528" spans="1:4" x14ac:dyDescent="0.2">
      <c r="A1528" s="91"/>
      <c r="C1528"/>
      <c r="D1528"/>
    </row>
    <row r="1529" spans="1:4" x14ac:dyDescent="0.2">
      <c r="A1529" s="91"/>
      <c r="C1529"/>
      <c r="D1529"/>
    </row>
    <row r="1530" spans="1:4" x14ac:dyDescent="0.2">
      <c r="A1530" s="91"/>
      <c r="C1530"/>
      <c r="D1530"/>
    </row>
    <row r="1531" spans="1:4" x14ac:dyDescent="0.2">
      <c r="A1531" s="91"/>
      <c r="C1531"/>
      <c r="D1531"/>
    </row>
    <row r="1532" spans="1:4" x14ac:dyDescent="0.2">
      <c r="A1532" s="91"/>
      <c r="C1532"/>
      <c r="D1532"/>
    </row>
    <row r="1533" spans="1:4" x14ac:dyDescent="0.2">
      <c r="A1533" s="91"/>
      <c r="C1533"/>
      <c r="D1533"/>
    </row>
    <row r="1534" spans="1:4" x14ac:dyDescent="0.2">
      <c r="A1534" s="91"/>
      <c r="C1534"/>
      <c r="D1534"/>
    </row>
    <row r="1535" spans="1:4" x14ac:dyDescent="0.2">
      <c r="A1535" s="91"/>
      <c r="C1535"/>
      <c r="D1535"/>
    </row>
    <row r="1536" spans="1:4" x14ac:dyDescent="0.2">
      <c r="A1536" s="91"/>
      <c r="C1536"/>
      <c r="D1536"/>
    </row>
    <row r="1537" spans="1:4" x14ac:dyDescent="0.2">
      <c r="A1537" s="91"/>
      <c r="C1537"/>
      <c r="D1537"/>
    </row>
    <row r="1538" spans="1:4" x14ac:dyDescent="0.2">
      <c r="A1538" s="91"/>
      <c r="C1538"/>
      <c r="D1538"/>
    </row>
    <row r="1539" spans="1:4" x14ac:dyDescent="0.2">
      <c r="A1539" s="91"/>
      <c r="C1539"/>
      <c r="D1539"/>
    </row>
    <row r="1540" spans="1:4" x14ac:dyDescent="0.2">
      <c r="A1540" s="91"/>
      <c r="C1540"/>
      <c r="D1540"/>
    </row>
    <row r="1541" spans="1:4" x14ac:dyDescent="0.2">
      <c r="A1541" s="91"/>
      <c r="C1541"/>
      <c r="D1541"/>
    </row>
    <row r="1542" spans="1:4" x14ac:dyDescent="0.2">
      <c r="A1542" s="91"/>
      <c r="C1542"/>
      <c r="D1542"/>
    </row>
    <row r="1543" spans="1:4" x14ac:dyDescent="0.2">
      <c r="A1543" s="91"/>
      <c r="C1543"/>
      <c r="D1543"/>
    </row>
    <row r="1544" spans="1:4" x14ac:dyDescent="0.2">
      <c r="A1544" s="91"/>
      <c r="C1544"/>
      <c r="D1544"/>
    </row>
    <row r="1545" spans="1:4" x14ac:dyDescent="0.2">
      <c r="A1545" s="91"/>
      <c r="C1545"/>
      <c r="D1545"/>
    </row>
    <row r="1546" spans="1:4" x14ac:dyDescent="0.2">
      <c r="A1546" s="91"/>
      <c r="C1546"/>
      <c r="D1546"/>
    </row>
    <row r="1547" spans="1:4" x14ac:dyDescent="0.2">
      <c r="A1547" s="91"/>
      <c r="C1547"/>
      <c r="D1547"/>
    </row>
    <row r="1548" spans="1:4" x14ac:dyDescent="0.2">
      <c r="A1548" s="91"/>
      <c r="C1548"/>
      <c r="D1548"/>
    </row>
    <row r="1549" spans="1:4" x14ac:dyDescent="0.2">
      <c r="A1549" s="91"/>
      <c r="C1549"/>
      <c r="D1549"/>
    </row>
    <row r="1550" spans="1:4" x14ac:dyDescent="0.2">
      <c r="A1550" s="91"/>
      <c r="C1550"/>
      <c r="D1550"/>
    </row>
    <row r="1551" spans="1:4" x14ac:dyDescent="0.2">
      <c r="A1551" s="91"/>
      <c r="C1551"/>
      <c r="D1551"/>
    </row>
    <row r="1552" spans="1:4" x14ac:dyDescent="0.2">
      <c r="A1552" s="91"/>
      <c r="C1552"/>
      <c r="D1552"/>
    </row>
    <row r="1553" spans="1:4" x14ac:dyDescent="0.2">
      <c r="A1553" s="91"/>
      <c r="C1553"/>
      <c r="D1553"/>
    </row>
    <row r="1554" spans="1:4" x14ac:dyDescent="0.2">
      <c r="A1554" s="91"/>
      <c r="C1554"/>
      <c r="D1554"/>
    </row>
    <row r="1555" spans="1:4" x14ac:dyDescent="0.2">
      <c r="A1555" s="91"/>
      <c r="C1555"/>
      <c r="D1555"/>
    </row>
    <row r="1556" spans="1:4" x14ac:dyDescent="0.2">
      <c r="A1556" s="91"/>
      <c r="C1556"/>
      <c r="D1556"/>
    </row>
    <row r="1557" spans="1:4" x14ac:dyDescent="0.2">
      <c r="A1557" s="91"/>
      <c r="C1557"/>
      <c r="D1557"/>
    </row>
    <row r="1558" spans="1:4" x14ac:dyDescent="0.2">
      <c r="A1558" s="91"/>
      <c r="C1558"/>
      <c r="D1558"/>
    </row>
    <row r="1559" spans="1:4" x14ac:dyDescent="0.2">
      <c r="A1559" s="91"/>
      <c r="C1559"/>
      <c r="D1559"/>
    </row>
    <row r="1560" spans="1:4" x14ac:dyDescent="0.2">
      <c r="A1560" s="91"/>
      <c r="C1560"/>
      <c r="D1560"/>
    </row>
    <row r="1561" spans="1:4" x14ac:dyDescent="0.2">
      <c r="A1561" s="91"/>
      <c r="C1561"/>
      <c r="D1561"/>
    </row>
    <row r="1562" spans="1:4" x14ac:dyDescent="0.2">
      <c r="A1562" s="91"/>
      <c r="C1562"/>
      <c r="D1562"/>
    </row>
    <row r="1563" spans="1:4" x14ac:dyDescent="0.2">
      <c r="A1563" s="91"/>
      <c r="C1563"/>
      <c r="D1563"/>
    </row>
    <row r="1564" spans="1:4" x14ac:dyDescent="0.2">
      <c r="A1564" s="91"/>
      <c r="C1564"/>
      <c r="D1564"/>
    </row>
    <row r="1565" spans="1:4" x14ac:dyDescent="0.2">
      <c r="A1565" s="91"/>
      <c r="C1565"/>
      <c r="D1565"/>
    </row>
    <row r="1566" spans="1:4" x14ac:dyDescent="0.2">
      <c r="A1566" s="91"/>
      <c r="C1566"/>
      <c r="D1566"/>
    </row>
    <row r="1567" spans="1:4" x14ac:dyDescent="0.2">
      <c r="A1567" s="91"/>
      <c r="C1567"/>
      <c r="D1567"/>
    </row>
    <row r="1568" spans="1:4" x14ac:dyDescent="0.2">
      <c r="A1568" s="91"/>
      <c r="C1568"/>
      <c r="D1568"/>
    </row>
    <row r="1569" spans="1:4" x14ac:dyDescent="0.2">
      <c r="A1569" s="91"/>
      <c r="C1569"/>
      <c r="D1569"/>
    </row>
    <row r="1570" spans="1:4" x14ac:dyDescent="0.2">
      <c r="A1570" s="91"/>
      <c r="C1570"/>
      <c r="D1570"/>
    </row>
    <row r="1571" spans="1:4" x14ac:dyDescent="0.2">
      <c r="A1571" s="91"/>
      <c r="C1571"/>
      <c r="D1571"/>
    </row>
    <row r="1572" spans="1:4" x14ac:dyDescent="0.2">
      <c r="A1572" s="91"/>
      <c r="C1572"/>
      <c r="D1572"/>
    </row>
    <row r="1573" spans="1:4" x14ac:dyDescent="0.2">
      <c r="A1573" s="91"/>
      <c r="C1573"/>
      <c r="D1573"/>
    </row>
    <row r="1574" spans="1:4" x14ac:dyDescent="0.2">
      <c r="A1574" s="91"/>
      <c r="C1574"/>
      <c r="D1574"/>
    </row>
    <row r="1575" spans="1:4" x14ac:dyDescent="0.2">
      <c r="A1575" s="91"/>
      <c r="C1575"/>
      <c r="D1575"/>
    </row>
    <row r="1576" spans="1:4" x14ac:dyDescent="0.2">
      <c r="A1576" s="91"/>
      <c r="C1576"/>
      <c r="D1576"/>
    </row>
    <row r="1577" spans="1:4" x14ac:dyDescent="0.2">
      <c r="A1577" s="91"/>
      <c r="C1577"/>
      <c r="D1577"/>
    </row>
    <row r="1578" spans="1:4" x14ac:dyDescent="0.2">
      <c r="A1578" s="91"/>
      <c r="C1578"/>
      <c r="D1578"/>
    </row>
    <row r="1579" spans="1:4" x14ac:dyDescent="0.2">
      <c r="A1579" s="91"/>
      <c r="C1579"/>
      <c r="D1579"/>
    </row>
    <row r="1580" spans="1:4" x14ac:dyDescent="0.2">
      <c r="A1580" s="91"/>
      <c r="C1580"/>
      <c r="D1580"/>
    </row>
    <row r="1581" spans="1:4" x14ac:dyDescent="0.2">
      <c r="A1581" s="91"/>
      <c r="C1581"/>
      <c r="D1581"/>
    </row>
    <row r="1582" spans="1:4" x14ac:dyDescent="0.2">
      <c r="A1582" s="91"/>
      <c r="C1582"/>
      <c r="D1582"/>
    </row>
    <row r="1583" spans="1:4" x14ac:dyDescent="0.2">
      <c r="A1583" s="91"/>
      <c r="C1583"/>
      <c r="D1583"/>
    </row>
    <row r="1584" spans="1:4" x14ac:dyDescent="0.2">
      <c r="A1584" s="91"/>
      <c r="C1584"/>
      <c r="D1584"/>
    </row>
    <row r="1585" spans="1:4" x14ac:dyDescent="0.2">
      <c r="A1585" s="91"/>
      <c r="C1585"/>
      <c r="D1585"/>
    </row>
    <row r="1586" spans="1:4" x14ac:dyDescent="0.2">
      <c r="A1586" s="91"/>
      <c r="C1586"/>
      <c r="D1586"/>
    </row>
    <row r="1587" spans="1:4" x14ac:dyDescent="0.2">
      <c r="A1587" s="91"/>
      <c r="C1587"/>
      <c r="D1587"/>
    </row>
    <row r="1588" spans="1:4" x14ac:dyDescent="0.2">
      <c r="A1588" s="91"/>
      <c r="C1588"/>
      <c r="D1588"/>
    </row>
    <row r="1589" spans="1:4" x14ac:dyDescent="0.2">
      <c r="A1589" s="91"/>
      <c r="C1589"/>
      <c r="D1589"/>
    </row>
    <row r="1590" spans="1:4" x14ac:dyDescent="0.2">
      <c r="A1590" s="91"/>
      <c r="C1590"/>
      <c r="D1590"/>
    </row>
    <row r="1591" spans="1:4" x14ac:dyDescent="0.2">
      <c r="A1591" s="91"/>
      <c r="C1591"/>
      <c r="D1591"/>
    </row>
    <row r="1592" spans="1:4" x14ac:dyDescent="0.2">
      <c r="A1592" s="91"/>
      <c r="C1592"/>
      <c r="D1592"/>
    </row>
    <row r="1593" spans="1:4" x14ac:dyDescent="0.2">
      <c r="A1593" s="91"/>
      <c r="C1593"/>
      <c r="D1593"/>
    </row>
    <row r="1594" spans="1:4" x14ac:dyDescent="0.2">
      <c r="A1594" s="91"/>
      <c r="C1594"/>
      <c r="D1594"/>
    </row>
    <row r="1595" spans="1:4" x14ac:dyDescent="0.2">
      <c r="A1595" s="91"/>
      <c r="C1595"/>
      <c r="D1595"/>
    </row>
    <row r="1596" spans="1:4" x14ac:dyDescent="0.2">
      <c r="A1596" s="91"/>
      <c r="C1596"/>
      <c r="D1596"/>
    </row>
    <row r="1597" spans="1:4" x14ac:dyDescent="0.2">
      <c r="A1597" s="91"/>
      <c r="C1597"/>
      <c r="D1597"/>
    </row>
    <row r="1598" spans="1:4" x14ac:dyDescent="0.2">
      <c r="A1598" s="91"/>
      <c r="C1598"/>
      <c r="D1598"/>
    </row>
    <row r="1599" spans="1:4" x14ac:dyDescent="0.2">
      <c r="A1599" s="91"/>
      <c r="C1599"/>
      <c r="D1599"/>
    </row>
    <row r="1600" spans="1:4" x14ac:dyDescent="0.2">
      <c r="A1600" s="91"/>
      <c r="C1600"/>
      <c r="D1600"/>
    </row>
    <row r="1601" spans="1:4" x14ac:dyDescent="0.2">
      <c r="A1601" s="91"/>
      <c r="C1601"/>
      <c r="D1601"/>
    </row>
    <row r="1602" spans="1:4" x14ac:dyDescent="0.2">
      <c r="A1602" s="91"/>
      <c r="C1602"/>
      <c r="D1602"/>
    </row>
    <row r="1603" spans="1:4" x14ac:dyDescent="0.2">
      <c r="A1603" s="91"/>
      <c r="C1603"/>
      <c r="D1603"/>
    </row>
    <row r="1604" spans="1:4" x14ac:dyDescent="0.2">
      <c r="A1604" s="91"/>
      <c r="C1604"/>
      <c r="D1604"/>
    </row>
    <row r="1605" spans="1:4" x14ac:dyDescent="0.2">
      <c r="A1605" s="91"/>
      <c r="C1605"/>
      <c r="D1605"/>
    </row>
    <row r="1606" spans="1:4" x14ac:dyDescent="0.2">
      <c r="A1606" s="91"/>
      <c r="C1606"/>
      <c r="D1606"/>
    </row>
    <row r="1607" spans="1:4" x14ac:dyDescent="0.2">
      <c r="A1607" s="91"/>
      <c r="C1607"/>
      <c r="D1607"/>
    </row>
    <row r="1608" spans="1:4" x14ac:dyDescent="0.2">
      <c r="A1608" s="91"/>
      <c r="C1608"/>
      <c r="D1608"/>
    </row>
    <row r="1609" spans="1:4" x14ac:dyDescent="0.2">
      <c r="A1609" s="91"/>
      <c r="C1609"/>
      <c r="D1609"/>
    </row>
    <row r="1610" spans="1:4" x14ac:dyDescent="0.2">
      <c r="A1610" s="91"/>
      <c r="C1610"/>
      <c r="D1610"/>
    </row>
    <row r="1611" spans="1:4" x14ac:dyDescent="0.2">
      <c r="A1611" s="91"/>
      <c r="C1611"/>
      <c r="D1611"/>
    </row>
    <row r="1612" spans="1:4" x14ac:dyDescent="0.2">
      <c r="A1612" s="91"/>
      <c r="C1612"/>
      <c r="D1612"/>
    </row>
    <row r="1613" spans="1:4" x14ac:dyDescent="0.2">
      <c r="A1613" s="91"/>
      <c r="C1613"/>
      <c r="D1613"/>
    </row>
    <row r="1614" spans="1:4" x14ac:dyDescent="0.2">
      <c r="A1614" s="91"/>
      <c r="C1614"/>
      <c r="D1614"/>
    </row>
    <row r="1615" spans="1:4" x14ac:dyDescent="0.2">
      <c r="A1615" s="91"/>
      <c r="C1615"/>
      <c r="D1615"/>
    </row>
    <row r="1616" spans="1:4" x14ac:dyDescent="0.2">
      <c r="A1616" s="91"/>
      <c r="C1616"/>
      <c r="D1616"/>
    </row>
    <row r="1617" spans="1:5" x14ac:dyDescent="0.2">
      <c r="A1617" s="91"/>
      <c r="C1617"/>
      <c r="D1617"/>
    </row>
    <row r="1618" spans="1:5" x14ac:dyDescent="0.2">
      <c r="A1618" s="91"/>
      <c r="B1618" s="92"/>
      <c r="C1618" s="93"/>
      <c r="D1618" s="93"/>
      <c r="E1618" s="94"/>
    </row>
    <row r="1619" spans="1:5" x14ac:dyDescent="0.2">
      <c r="A1619" s="91"/>
      <c r="B1619" s="92"/>
      <c r="C1619" s="93"/>
      <c r="D1619" s="93"/>
      <c r="E1619" s="94"/>
    </row>
    <row r="1620" spans="1:5" x14ac:dyDescent="0.2">
      <c r="A1620" s="91"/>
      <c r="B1620" s="92"/>
      <c r="C1620" s="93"/>
      <c r="D1620" s="93"/>
      <c r="E1620" s="94"/>
    </row>
    <row r="1621" spans="1:5" x14ac:dyDescent="0.2">
      <c r="A1621" s="91"/>
      <c r="B1621" s="92"/>
      <c r="C1621" s="93"/>
      <c r="D1621" s="93"/>
      <c r="E1621" s="94"/>
    </row>
    <row r="1622" spans="1:5" x14ac:dyDescent="0.2">
      <c r="A1622" s="91"/>
      <c r="B1622" s="92"/>
      <c r="C1622" s="93"/>
      <c r="D1622" s="93"/>
      <c r="E1622" s="94"/>
    </row>
    <row r="1623" spans="1:5" x14ac:dyDescent="0.2">
      <c r="A1623" s="91"/>
      <c r="B1623" s="92"/>
      <c r="C1623" s="93"/>
      <c r="D1623" s="93"/>
      <c r="E1623" s="94"/>
    </row>
    <row r="1624" spans="1:5" x14ac:dyDescent="0.2">
      <c r="A1624" s="91"/>
      <c r="B1624" s="92"/>
      <c r="C1624" s="93"/>
      <c r="D1624" s="93"/>
      <c r="E1624" s="94"/>
    </row>
    <row r="1625" spans="1:5" x14ac:dyDescent="0.2">
      <c r="A1625" s="91"/>
      <c r="B1625" s="92"/>
      <c r="C1625" s="93"/>
      <c r="D1625" s="93"/>
      <c r="E1625" s="94"/>
    </row>
    <row r="1626" spans="1:5" x14ac:dyDescent="0.2">
      <c r="A1626" s="91"/>
      <c r="B1626" s="92"/>
      <c r="C1626" s="93"/>
      <c r="D1626" s="93"/>
      <c r="E1626" s="94"/>
    </row>
    <row r="1627" spans="1:5" x14ac:dyDescent="0.2">
      <c r="A1627" s="91"/>
      <c r="B1627" s="92"/>
      <c r="C1627" s="93"/>
      <c r="D1627" s="93"/>
      <c r="E1627" s="94"/>
    </row>
    <row r="1628" spans="1:5" x14ac:dyDescent="0.2">
      <c r="A1628" s="91"/>
      <c r="B1628" s="92"/>
      <c r="C1628" s="93"/>
      <c r="D1628" s="93"/>
      <c r="E1628" s="94"/>
    </row>
    <row r="1629" spans="1:5" x14ac:dyDescent="0.2">
      <c r="A1629" s="91"/>
      <c r="B1629" s="92"/>
      <c r="C1629" s="93"/>
      <c r="D1629" s="93"/>
      <c r="E1629" s="94"/>
    </row>
    <row r="1630" spans="1:5" x14ac:dyDescent="0.2">
      <c r="A1630" s="91"/>
      <c r="B1630" s="92"/>
      <c r="C1630" s="93"/>
      <c r="D1630" s="93"/>
      <c r="E1630" s="94"/>
    </row>
    <row r="1631" spans="1:5" x14ac:dyDescent="0.2">
      <c r="A1631" s="91"/>
      <c r="B1631" s="92"/>
      <c r="C1631" s="93"/>
      <c r="D1631" s="93"/>
      <c r="E1631" s="94"/>
    </row>
    <row r="1632" spans="1:5" x14ac:dyDescent="0.2">
      <c r="A1632" s="91"/>
      <c r="B1632" s="92"/>
      <c r="C1632" s="93"/>
      <c r="D1632" s="93"/>
      <c r="E1632" s="94"/>
    </row>
    <row r="1633" spans="1:5" x14ac:dyDescent="0.2">
      <c r="A1633" s="91"/>
      <c r="B1633" s="92"/>
      <c r="C1633" s="93"/>
      <c r="D1633" s="93"/>
      <c r="E1633" s="94"/>
    </row>
    <row r="1634" spans="1:5" x14ac:dyDescent="0.2">
      <c r="A1634" s="91"/>
      <c r="B1634" s="92"/>
      <c r="C1634" s="93"/>
      <c r="D1634" s="93"/>
      <c r="E1634" s="94"/>
    </row>
    <row r="1635" spans="1:5" x14ac:dyDescent="0.2">
      <c r="A1635" s="91"/>
      <c r="B1635" s="92"/>
      <c r="C1635" s="93"/>
      <c r="D1635" s="93"/>
      <c r="E1635" s="94"/>
    </row>
    <row r="1636" spans="1:5" x14ac:dyDescent="0.2">
      <c r="A1636" s="91"/>
      <c r="B1636" s="92"/>
      <c r="C1636" s="93"/>
      <c r="D1636" s="93"/>
      <c r="E1636" s="94"/>
    </row>
    <row r="1637" spans="1:5" x14ac:dyDescent="0.2">
      <c r="A1637" s="91"/>
      <c r="B1637" s="92"/>
      <c r="C1637" s="93"/>
      <c r="D1637" s="93"/>
      <c r="E1637" s="94"/>
    </row>
    <row r="1638" spans="1:5" x14ac:dyDescent="0.2">
      <c r="A1638" s="91"/>
      <c r="B1638" s="92"/>
      <c r="C1638" s="93"/>
      <c r="D1638" s="93"/>
      <c r="E1638" s="94"/>
    </row>
    <row r="1639" spans="1:5" x14ac:dyDescent="0.2">
      <c r="A1639" s="91"/>
      <c r="B1639" s="92"/>
      <c r="C1639" s="93"/>
      <c r="D1639" s="93"/>
      <c r="E1639" s="94"/>
    </row>
    <row r="1640" spans="1:5" x14ac:dyDescent="0.2">
      <c r="A1640" s="91"/>
      <c r="B1640" s="92"/>
      <c r="C1640" s="93"/>
      <c r="D1640" s="93"/>
      <c r="E1640" s="94"/>
    </row>
    <row r="1641" spans="1:5" x14ac:dyDescent="0.2">
      <c r="A1641" s="91"/>
      <c r="B1641" s="92"/>
      <c r="C1641" s="93"/>
      <c r="D1641" s="93"/>
      <c r="E1641" s="94"/>
    </row>
    <row r="1642" spans="1:5" x14ac:dyDescent="0.2">
      <c r="A1642" s="91"/>
      <c r="B1642" s="92"/>
      <c r="C1642" s="93"/>
      <c r="D1642" s="93"/>
      <c r="E1642" s="94"/>
    </row>
    <row r="1643" spans="1:5" x14ac:dyDescent="0.2">
      <c r="A1643" s="91"/>
      <c r="B1643" s="92"/>
      <c r="C1643" s="93"/>
      <c r="D1643" s="93"/>
      <c r="E1643" s="94"/>
    </row>
    <row r="1644" spans="1:5" x14ac:dyDescent="0.2">
      <c r="A1644" s="91"/>
      <c r="B1644" s="92"/>
      <c r="C1644" s="93"/>
      <c r="D1644" s="93"/>
      <c r="E1644" s="94"/>
    </row>
    <row r="1645" spans="1:5" x14ac:dyDescent="0.2">
      <c r="A1645" s="91"/>
      <c r="B1645" s="92"/>
      <c r="C1645" s="93"/>
      <c r="D1645" s="93"/>
      <c r="E1645" s="94"/>
    </row>
    <row r="1646" spans="1:5" x14ac:dyDescent="0.2">
      <c r="A1646" s="91"/>
      <c r="B1646" s="92"/>
      <c r="C1646" s="93"/>
      <c r="D1646" s="93"/>
      <c r="E1646" s="94"/>
    </row>
    <row r="1647" spans="1:5" x14ac:dyDescent="0.2">
      <c r="A1647" s="91"/>
      <c r="B1647" s="92"/>
      <c r="C1647" s="93"/>
      <c r="D1647" s="93"/>
      <c r="E1647" s="94"/>
    </row>
    <row r="1648" spans="1:5" x14ac:dyDescent="0.2">
      <c r="A1648" s="91"/>
      <c r="B1648" s="92"/>
      <c r="C1648" s="93"/>
      <c r="D1648" s="93"/>
      <c r="E1648" s="94"/>
    </row>
    <row r="1649" spans="1:5" x14ac:dyDescent="0.2">
      <c r="A1649" s="91"/>
      <c r="B1649" s="92"/>
      <c r="C1649" s="93"/>
      <c r="D1649" s="93"/>
      <c r="E1649" s="94"/>
    </row>
    <row r="1650" spans="1:5" x14ac:dyDescent="0.2">
      <c r="A1650" s="91"/>
      <c r="B1650" s="92"/>
      <c r="C1650" s="93"/>
      <c r="D1650" s="93"/>
      <c r="E1650" s="94"/>
    </row>
    <row r="1651" spans="1:5" x14ac:dyDescent="0.2">
      <c r="A1651" s="91"/>
      <c r="B1651" s="92"/>
      <c r="C1651" s="93"/>
      <c r="D1651" s="93"/>
      <c r="E1651" s="94"/>
    </row>
    <row r="1652" spans="1:5" x14ac:dyDescent="0.2">
      <c r="A1652" s="91"/>
      <c r="B1652" s="92"/>
      <c r="C1652" s="93"/>
      <c r="D1652" s="93"/>
      <c r="E1652" s="94"/>
    </row>
    <row r="1653" spans="1:5" x14ac:dyDescent="0.2">
      <c r="A1653" s="91"/>
      <c r="B1653" s="92"/>
      <c r="C1653" s="93"/>
      <c r="D1653" s="93"/>
      <c r="E1653" s="94"/>
    </row>
    <row r="1654" spans="1:5" x14ac:dyDescent="0.2">
      <c r="A1654" s="91"/>
      <c r="B1654" s="92"/>
      <c r="C1654" s="93"/>
      <c r="D1654" s="93"/>
      <c r="E1654" s="94"/>
    </row>
    <row r="1655" spans="1:5" x14ac:dyDescent="0.2">
      <c r="A1655" s="91"/>
      <c r="B1655" s="92"/>
      <c r="C1655" s="93"/>
      <c r="D1655" s="93"/>
      <c r="E1655" s="94"/>
    </row>
    <row r="1656" spans="1:5" x14ac:dyDescent="0.2">
      <c r="A1656" s="91"/>
      <c r="B1656" s="92"/>
      <c r="C1656" s="93"/>
      <c r="D1656" s="93"/>
      <c r="E1656" s="94"/>
    </row>
    <row r="1657" spans="1:5" x14ac:dyDescent="0.2">
      <c r="A1657" s="91"/>
      <c r="B1657" s="92"/>
      <c r="C1657" s="93"/>
      <c r="D1657" s="93"/>
      <c r="E1657" s="94"/>
    </row>
    <row r="1658" spans="1:5" x14ac:dyDescent="0.2">
      <c r="A1658" s="91"/>
      <c r="B1658" s="92"/>
      <c r="C1658" s="93"/>
      <c r="D1658" s="93"/>
      <c r="E1658" s="94"/>
    </row>
    <row r="1659" spans="1:5" x14ac:dyDescent="0.2">
      <c r="A1659" s="91"/>
      <c r="B1659" s="92"/>
      <c r="C1659" s="93"/>
      <c r="D1659" s="93"/>
      <c r="E1659" s="94"/>
    </row>
    <row r="1660" spans="1:5" x14ac:dyDescent="0.2">
      <c r="A1660" s="91"/>
      <c r="B1660" s="92"/>
      <c r="C1660" s="93"/>
      <c r="D1660" s="93"/>
      <c r="E1660" s="94"/>
    </row>
    <row r="1661" spans="1:5" x14ac:dyDescent="0.2">
      <c r="A1661" s="91"/>
      <c r="B1661" s="92"/>
      <c r="C1661" s="93"/>
      <c r="D1661" s="93"/>
      <c r="E1661" s="94"/>
    </row>
    <row r="1662" spans="1:5" x14ac:dyDescent="0.2">
      <c r="A1662" s="91"/>
      <c r="B1662" s="92"/>
      <c r="C1662" s="93"/>
      <c r="D1662" s="93"/>
      <c r="E1662" s="94"/>
    </row>
    <row r="1663" spans="1:5" x14ac:dyDescent="0.2">
      <c r="A1663" s="91"/>
      <c r="B1663" s="92"/>
      <c r="C1663" s="93"/>
      <c r="D1663" s="93"/>
      <c r="E1663" s="94"/>
    </row>
    <row r="1664" spans="1:5" x14ac:dyDescent="0.2">
      <c r="A1664" s="91"/>
      <c r="B1664" s="92"/>
      <c r="C1664" s="93"/>
      <c r="D1664" s="93"/>
      <c r="E1664" s="94"/>
    </row>
    <row r="1665" spans="1:5" x14ac:dyDescent="0.2">
      <c r="A1665" s="91"/>
      <c r="B1665" s="92"/>
      <c r="C1665" s="93"/>
      <c r="D1665" s="93"/>
      <c r="E1665" s="94"/>
    </row>
    <row r="1666" spans="1:5" x14ac:dyDescent="0.2">
      <c r="A1666" s="91"/>
      <c r="B1666" s="92"/>
      <c r="C1666" s="93"/>
      <c r="D1666" s="93"/>
      <c r="E1666" s="94"/>
    </row>
    <row r="1667" spans="1:5" x14ac:dyDescent="0.2">
      <c r="A1667" s="91"/>
      <c r="B1667" s="92"/>
      <c r="C1667" s="93"/>
      <c r="D1667" s="93"/>
      <c r="E1667" s="94"/>
    </row>
    <row r="1668" spans="1:5" x14ac:dyDescent="0.2">
      <c r="A1668" s="91"/>
      <c r="B1668" s="92"/>
      <c r="C1668" s="93"/>
      <c r="D1668" s="93"/>
      <c r="E1668" s="94"/>
    </row>
    <row r="1669" spans="1:5" x14ac:dyDescent="0.2">
      <c r="A1669" s="91"/>
      <c r="B1669" s="92"/>
      <c r="C1669" s="93"/>
      <c r="D1669" s="93"/>
      <c r="E1669" s="94"/>
    </row>
    <row r="1670" spans="1:5" x14ac:dyDescent="0.2">
      <c r="A1670" s="91"/>
      <c r="B1670" s="92"/>
      <c r="C1670" s="93"/>
      <c r="D1670" s="93"/>
      <c r="E1670" s="94"/>
    </row>
    <row r="1671" spans="1:5" x14ac:dyDescent="0.2">
      <c r="A1671" s="91"/>
      <c r="B1671" s="92"/>
      <c r="C1671" s="93"/>
      <c r="D1671" s="93"/>
      <c r="E1671" s="94"/>
    </row>
    <row r="1672" spans="1:5" x14ac:dyDescent="0.2">
      <c r="A1672" s="91"/>
      <c r="B1672" s="92"/>
      <c r="C1672" s="93"/>
      <c r="D1672" s="93"/>
      <c r="E1672" s="94"/>
    </row>
    <row r="1673" spans="1:5" x14ac:dyDescent="0.2">
      <c r="A1673" s="91"/>
      <c r="B1673" s="92"/>
      <c r="C1673" s="93"/>
      <c r="D1673" s="93"/>
      <c r="E1673" s="94"/>
    </row>
    <row r="1674" spans="1:5" x14ac:dyDescent="0.2">
      <c r="A1674" s="91"/>
      <c r="B1674" s="92"/>
      <c r="C1674" s="93"/>
      <c r="D1674" s="93"/>
      <c r="E1674" s="94"/>
    </row>
    <row r="1675" spans="1:5" x14ac:dyDescent="0.2">
      <c r="A1675" s="91"/>
      <c r="B1675" s="92"/>
      <c r="C1675" s="93"/>
      <c r="D1675" s="93"/>
      <c r="E1675" s="94"/>
    </row>
    <row r="1676" spans="1:5" x14ac:dyDescent="0.2">
      <c r="A1676" s="91"/>
      <c r="B1676" s="92"/>
      <c r="C1676" s="93"/>
      <c r="D1676" s="93"/>
      <c r="E1676" s="94"/>
    </row>
    <row r="1677" spans="1:5" x14ac:dyDescent="0.2">
      <c r="A1677" s="91"/>
      <c r="B1677" s="92"/>
      <c r="C1677" s="93"/>
      <c r="D1677" s="93"/>
      <c r="E1677" s="94"/>
    </row>
    <row r="1678" spans="1:5" x14ac:dyDescent="0.2">
      <c r="A1678" s="91"/>
      <c r="B1678" s="92"/>
      <c r="C1678" s="93"/>
      <c r="D1678" s="93"/>
      <c r="E1678" s="94"/>
    </row>
    <row r="1679" spans="1:5" x14ac:dyDescent="0.2">
      <c r="A1679" s="91"/>
      <c r="B1679" s="92"/>
      <c r="C1679" s="93"/>
      <c r="D1679" s="93"/>
      <c r="E1679" s="94"/>
    </row>
    <row r="1680" spans="1:5" x14ac:dyDescent="0.2">
      <c r="A1680" s="91"/>
      <c r="B1680" s="92"/>
      <c r="C1680" s="93"/>
      <c r="D1680" s="93"/>
      <c r="E1680" s="94"/>
    </row>
    <row r="1681" spans="1:5" x14ac:dyDescent="0.2">
      <c r="A1681" s="91"/>
      <c r="B1681" s="92"/>
      <c r="C1681" s="93"/>
      <c r="D1681" s="93"/>
      <c r="E1681" s="94"/>
    </row>
    <row r="1682" spans="1:5" x14ac:dyDescent="0.2">
      <c r="A1682" s="91"/>
      <c r="B1682" s="92"/>
      <c r="C1682" s="93"/>
      <c r="D1682" s="93"/>
      <c r="E1682" s="94"/>
    </row>
    <row r="1683" spans="1:5" x14ac:dyDescent="0.2">
      <c r="A1683" s="91"/>
      <c r="B1683" s="92"/>
      <c r="C1683" s="93"/>
      <c r="D1683" s="93"/>
      <c r="E1683" s="94"/>
    </row>
    <row r="1684" spans="1:5" x14ac:dyDescent="0.2">
      <c r="A1684" s="91"/>
      <c r="B1684" s="92"/>
      <c r="C1684" s="93"/>
      <c r="D1684" s="93"/>
      <c r="E1684" s="94"/>
    </row>
    <row r="1685" spans="1:5" x14ac:dyDescent="0.2">
      <c r="A1685" s="91"/>
      <c r="B1685" s="92"/>
      <c r="C1685" s="93"/>
      <c r="D1685" s="93"/>
      <c r="E1685" s="94"/>
    </row>
    <row r="1686" spans="1:5" x14ac:dyDescent="0.2">
      <c r="A1686" s="91"/>
      <c r="B1686" s="92"/>
      <c r="C1686" s="93"/>
      <c r="D1686" s="93"/>
      <c r="E1686" s="94"/>
    </row>
    <row r="1687" spans="1:5" x14ac:dyDescent="0.2">
      <c r="A1687" s="91"/>
      <c r="B1687" s="92"/>
      <c r="C1687" s="93"/>
      <c r="D1687" s="93"/>
      <c r="E1687" s="94"/>
    </row>
    <row r="1688" spans="1:5" x14ac:dyDescent="0.2">
      <c r="A1688" s="91"/>
      <c r="B1688" s="92"/>
      <c r="C1688" s="93"/>
      <c r="D1688" s="93"/>
      <c r="E1688" s="94"/>
    </row>
    <row r="1689" spans="1:5" x14ac:dyDescent="0.2">
      <c r="A1689" s="91"/>
      <c r="B1689" s="92"/>
      <c r="C1689" s="93"/>
      <c r="D1689" s="93"/>
      <c r="E1689" s="94"/>
    </row>
    <row r="1690" spans="1:5" x14ac:dyDescent="0.2">
      <c r="A1690" s="91"/>
      <c r="B1690" s="92"/>
      <c r="C1690" s="93"/>
      <c r="D1690" s="93"/>
      <c r="E1690" s="94"/>
    </row>
    <row r="1691" spans="1:5" x14ac:dyDescent="0.2">
      <c r="A1691" s="91"/>
      <c r="B1691" s="92"/>
      <c r="C1691" s="93"/>
      <c r="D1691" s="93"/>
      <c r="E1691" s="94"/>
    </row>
    <row r="1692" spans="1:5" x14ac:dyDescent="0.2">
      <c r="A1692" s="91"/>
      <c r="B1692" s="92"/>
      <c r="C1692" s="93"/>
      <c r="D1692" s="93"/>
      <c r="E1692" s="94"/>
    </row>
    <row r="1693" spans="1:5" x14ac:dyDescent="0.2">
      <c r="A1693" s="91"/>
      <c r="B1693" s="92"/>
      <c r="C1693" s="93"/>
      <c r="D1693" s="93"/>
      <c r="E1693" s="94"/>
    </row>
    <row r="1694" spans="1:5" x14ac:dyDescent="0.2">
      <c r="A1694" s="91"/>
      <c r="B1694" s="92"/>
      <c r="C1694" s="93"/>
      <c r="D1694" s="93"/>
      <c r="E1694" s="94"/>
    </row>
    <row r="1695" spans="1:5" x14ac:dyDescent="0.2">
      <c r="A1695" s="91"/>
      <c r="B1695" s="92"/>
      <c r="C1695" s="93"/>
      <c r="D1695" s="93"/>
      <c r="E1695" s="94"/>
    </row>
    <row r="1696" spans="1:5" x14ac:dyDescent="0.2">
      <c r="A1696" s="91"/>
      <c r="B1696" s="92"/>
      <c r="C1696" s="93"/>
      <c r="D1696" s="93"/>
      <c r="E1696" s="94"/>
    </row>
    <row r="1697" spans="1:5" x14ac:dyDescent="0.2">
      <c r="A1697" s="91"/>
      <c r="B1697" s="92"/>
      <c r="C1697" s="93"/>
      <c r="D1697" s="93"/>
      <c r="E1697" s="94"/>
    </row>
    <row r="1698" spans="1:5" x14ac:dyDescent="0.2">
      <c r="A1698" s="91"/>
      <c r="B1698" s="92"/>
      <c r="C1698" s="93"/>
      <c r="D1698" s="93"/>
      <c r="E1698" s="94"/>
    </row>
    <row r="1699" spans="1:5" x14ac:dyDescent="0.2">
      <c r="A1699" s="91"/>
      <c r="B1699" s="92"/>
      <c r="C1699" s="93"/>
      <c r="D1699" s="93"/>
      <c r="E1699" s="94"/>
    </row>
    <row r="1700" spans="1:5" x14ac:dyDescent="0.2">
      <c r="A1700" s="91"/>
      <c r="B1700" s="92"/>
      <c r="C1700" s="93"/>
      <c r="D1700" s="93"/>
      <c r="E1700" s="94"/>
    </row>
    <row r="1701" spans="1:5" x14ac:dyDescent="0.2">
      <c r="A1701" s="91"/>
      <c r="B1701" s="92"/>
      <c r="C1701" s="93"/>
      <c r="D1701" s="93"/>
      <c r="E1701" s="94"/>
    </row>
    <row r="1702" spans="1:5" x14ac:dyDescent="0.2">
      <c r="A1702" s="91"/>
      <c r="B1702" s="92"/>
      <c r="C1702" s="93"/>
      <c r="D1702" s="93"/>
      <c r="E1702" s="94"/>
    </row>
    <row r="1703" spans="1:5" x14ac:dyDescent="0.2">
      <c r="A1703" s="91"/>
      <c r="B1703" s="92"/>
      <c r="C1703" s="93"/>
      <c r="D1703" s="93"/>
      <c r="E1703" s="94"/>
    </row>
    <row r="1704" spans="1:5" x14ac:dyDescent="0.2">
      <c r="A1704" s="91"/>
      <c r="B1704" s="92"/>
      <c r="C1704" s="93"/>
      <c r="D1704" s="93"/>
      <c r="E1704" s="94"/>
    </row>
    <row r="1705" spans="1:5" x14ac:dyDescent="0.2">
      <c r="A1705" s="91"/>
      <c r="B1705" s="92"/>
      <c r="C1705" s="93"/>
      <c r="D1705" s="93"/>
      <c r="E1705" s="94"/>
    </row>
    <row r="1706" spans="1:5" x14ac:dyDescent="0.2">
      <c r="A1706" s="91"/>
      <c r="B1706" s="92"/>
      <c r="C1706" s="93"/>
      <c r="D1706" s="93"/>
      <c r="E1706" s="94"/>
    </row>
    <row r="1707" spans="1:5" x14ac:dyDescent="0.2">
      <c r="A1707" s="91"/>
      <c r="B1707" s="92"/>
      <c r="C1707" s="93"/>
      <c r="D1707" s="93"/>
      <c r="E1707" s="94"/>
    </row>
    <row r="1708" spans="1:5" x14ac:dyDescent="0.2">
      <c r="A1708" s="91"/>
      <c r="B1708" s="92"/>
      <c r="C1708" s="93"/>
      <c r="D1708" s="93"/>
      <c r="E1708" s="94"/>
    </row>
    <row r="1709" spans="1:5" x14ac:dyDescent="0.2">
      <c r="A1709" s="91"/>
      <c r="B1709" s="92"/>
      <c r="C1709" s="93"/>
      <c r="D1709" s="93"/>
      <c r="E1709" s="94"/>
    </row>
    <row r="1710" spans="1:5" x14ac:dyDescent="0.2">
      <c r="A1710" s="91"/>
      <c r="B1710" s="92"/>
      <c r="C1710" s="93"/>
      <c r="D1710" s="93"/>
      <c r="E1710" s="94"/>
    </row>
    <row r="1711" spans="1:5" x14ac:dyDescent="0.2">
      <c r="A1711" s="91"/>
      <c r="B1711" s="92"/>
      <c r="C1711" s="93"/>
      <c r="D1711" s="93"/>
      <c r="E1711" s="94"/>
    </row>
    <row r="1712" spans="1:5" x14ac:dyDescent="0.2">
      <c r="A1712" s="91"/>
      <c r="B1712" s="92"/>
      <c r="C1712" s="93"/>
      <c r="D1712" s="93"/>
      <c r="E1712" s="94"/>
    </row>
    <row r="1713" spans="1:5" x14ac:dyDescent="0.2">
      <c r="A1713" s="91"/>
      <c r="B1713" s="92"/>
      <c r="C1713" s="93"/>
      <c r="D1713" s="93"/>
      <c r="E1713" s="94"/>
    </row>
    <row r="1714" spans="1:5" x14ac:dyDescent="0.2">
      <c r="A1714" s="91"/>
      <c r="B1714" s="92"/>
      <c r="C1714" s="93"/>
      <c r="D1714" s="93"/>
      <c r="E1714" s="94"/>
    </row>
    <row r="1715" spans="1:5" x14ac:dyDescent="0.2">
      <c r="A1715" s="91"/>
      <c r="B1715" s="92"/>
      <c r="C1715" s="93"/>
      <c r="D1715" s="93"/>
      <c r="E1715" s="94"/>
    </row>
    <row r="1716" spans="1:5" x14ac:dyDescent="0.2">
      <c r="A1716" s="91"/>
      <c r="B1716" s="92"/>
      <c r="C1716" s="93"/>
      <c r="D1716" s="93"/>
      <c r="E1716" s="94"/>
    </row>
    <row r="1717" spans="1:5" x14ac:dyDescent="0.2">
      <c r="A1717" s="91"/>
      <c r="B1717" s="92"/>
      <c r="C1717" s="93"/>
      <c r="D1717" s="93"/>
      <c r="E1717" s="94"/>
    </row>
    <row r="1718" spans="1:5" x14ac:dyDescent="0.2">
      <c r="A1718" s="91"/>
      <c r="B1718" s="92"/>
      <c r="C1718" s="93"/>
      <c r="D1718" s="93"/>
      <c r="E1718" s="94"/>
    </row>
    <row r="1719" spans="1:5" x14ac:dyDescent="0.2">
      <c r="A1719" s="91"/>
      <c r="B1719" s="92"/>
      <c r="C1719" s="93"/>
      <c r="D1719" s="93"/>
      <c r="E1719" s="94"/>
    </row>
    <row r="1720" spans="1:5" x14ac:dyDescent="0.2">
      <c r="A1720" s="91"/>
      <c r="B1720" s="92"/>
      <c r="C1720" s="93"/>
      <c r="D1720" s="93"/>
      <c r="E1720" s="94"/>
    </row>
    <row r="1721" spans="1:5" x14ac:dyDescent="0.2">
      <c r="A1721" s="91"/>
      <c r="B1721" s="92"/>
      <c r="C1721" s="93"/>
      <c r="D1721" s="93"/>
      <c r="E1721" s="94"/>
    </row>
    <row r="1722" spans="1:5" x14ac:dyDescent="0.2">
      <c r="A1722" s="91"/>
      <c r="B1722" s="92"/>
      <c r="C1722" s="93"/>
      <c r="D1722" s="93"/>
      <c r="E1722" s="94"/>
    </row>
    <row r="1723" spans="1:5" x14ac:dyDescent="0.2">
      <c r="A1723" s="91"/>
      <c r="B1723" s="92"/>
      <c r="C1723" s="93"/>
      <c r="D1723" s="93"/>
      <c r="E1723" s="94"/>
    </row>
    <row r="1724" spans="1:5" x14ac:dyDescent="0.2">
      <c r="A1724" s="91"/>
      <c r="B1724" s="92"/>
      <c r="C1724" s="93"/>
      <c r="D1724" s="93"/>
      <c r="E1724" s="94"/>
    </row>
    <row r="1725" spans="1:5" x14ac:dyDescent="0.2">
      <c r="A1725" s="91"/>
      <c r="B1725" s="92"/>
      <c r="C1725" s="93"/>
      <c r="D1725" s="93"/>
      <c r="E1725" s="94"/>
    </row>
    <row r="1726" spans="1:5" x14ac:dyDescent="0.2">
      <c r="A1726" s="91"/>
      <c r="B1726" s="92"/>
      <c r="C1726" s="93"/>
      <c r="D1726" s="93"/>
      <c r="E1726" s="94"/>
    </row>
    <row r="1727" spans="1:5" x14ac:dyDescent="0.2">
      <c r="A1727" s="91"/>
      <c r="B1727" s="92"/>
      <c r="C1727" s="93"/>
      <c r="D1727" s="93"/>
      <c r="E1727" s="94"/>
    </row>
    <row r="1728" spans="1:5" x14ac:dyDescent="0.2">
      <c r="A1728" s="91"/>
      <c r="B1728" s="92"/>
      <c r="C1728" s="93"/>
      <c r="D1728" s="93"/>
      <c r="E1728" s="94"/>
    </row>
    <row r="1729" spans="1:5" x14ac:dyDescent="0.2">
      <c r="A1729" s="91"/>
      <c r="B1729" s="92"/>
      <c r="C1729" s="93"/>
      <c r="D1729" s="93"/>
      <c r="E1729" s="94"/>
    </row>
    <row r="1730" spans="1:5" x14ac:dyDescent="0.2">
      <c r="A1730" s="91"/>
      <c r="B1730" s="92"/>
      <c r="C1730" s="93"/>
      <c r="D1730" s="93"/>
      <c r="E1730" s="94"/>
    </row>
    <row r="1731" spans="1:5" x14ac:dyDescent="0.2">
      <c r="A1731" s="91"/>
      <c r="B1731" s="92"/>
      <c r="C1731" s="93"/>
      <c r="D1731" s="93"/>
      <c r="E1731" s="94"/>
    </row>
    <row r="1732" spans="1:5" x14ac:dyDescent="0.2">
      <c r="A1732" s="91"/>
      <c r="B1732" s="92"/>
      <c r="C1732" s="93"/>
      <c r="D1732" s="93"/>
      <c r="E1732" s="94"/>
    </row>
    <row r="1733" spans="1:5" x14ac:dyDescent="0.2">
      <c r="A1733" s="91"/>
      <c r="B1733" s="92"/>
      <c r="C1733" s="93"/>
      <c r="D1733" s="93"/>
      <c r="E1733" s="94"/>
    </row>
    <row r="1734" spans="1:5" x14ac:dyDescent="0.2">
      <c r="A1734" s="91"/>
      <c r="B1734" s="92"/>
      <c r="C1734" s="93"/>
      <c r="D1734" s="93"/>
      <c r="E1734" s="94"/>
    </row>
    <row r="1735" spans="1:5" x14ac:dyDescent="0.2">
      <c r="A1735" s="91"/>
      <c r="B1735" s="92"/>
      <c r="C1735" s="93"/>
      <c r="D1735" s="93"/>
      <c r="E1735" s="94"/>
    </row>
    <row r="1736" spans="1:5" x14ac:dyDescent="0.2">
      <c r="A1736" s="91"/>
      <c r="B1736" s="92"/>
      <c r="C1736" s="93"/>
      <c r="D1736" s="93"/>
      <c r="E1736" s="94"/>
    </row>
    <row r="1737" spans="1:5" x14ac:dyDescent="0.2">
      <c r="A1737" s="91"/>
      <c r="B1737" s="92"/>
      <c r="C1737" s="93"/>
      <c r="D1737" s="93"/>
      <c r="E1737" s="94"/>
    </row>
    <row r="1738" spans="1:5" x14ac:dyDescent="0.2">
      <c r="A1738" s="91"/>
      <c r="B1738" s="92"/>
      <c r="C1738" s="93"/>
      <c r="D1738" s="93"/>
      <c r="E1738" s="94"/>
    </row>
    <row r="1739" spans="1:5" x14ac:dyDescent="0.2">
      <c r="A1739" s="91"/>
      <c r="B1739" s="92"/>
      <c r="C1739" s="93"/>
      <c r="D1739" s="93"/>
      <c r="E1739" s="94"/>
    </row>
    <row r="1740" spans="1:5" x14ac:dyDescent="0.2">
      <c r="A1740" s="91"/>
      <c r="B1740" s="92"/>
      <c r="C1740" s="93"/>
      <c r="D1740" s="93"/>
      <c r="E1740" s="94"/>
    </row>
    <row r="1741" spans="1:5" x14ac:dyDescent="0.2">
      <c r="A1741" s="91"/>
      <c r="B1741" s="92"/>
      <c r="C1741" s="93"/>
      <c r="D1741" s="93"/>
      <c r="E1741" s="94"/>
    </row>
    <row r="1742" spans="1:5" x14ac:dyDescent="0.2">
      <c r="A1742" s="91"/>
      <c r="B1742" s="92"/>
      <c r="C1742" s="93"/>
      <c r="D1742" s="93"/>
      <c r="E1742" s="94"/>
    </row>
    <row r="1743" spans="1:5" x14ac:dyDescent="0.2">
      <c r="A1743" s="91"/>
      <c r="B1743" s="92"/>
      <c r="C1743" s="93"/>
      <c r="D1743" s="93"/>
      <c r="E1743" s="94"/>
    </row>
    <row r="1744" spans="1:5" x14ac:dyDescent="0.2">
      <c r="A1744" s="91"/>
      <c r="B1744" s="92"/>
      <c r="C1744" s="93"/>
      <c r="D1744" s="93"/>
      <c r="E1744" s="94"/>
    </row>
    <row r="1745" spans="1:5" x14ac:dyDescent="0.2">
      <c r="A1745" s="91"/>
      <c r="B1745" s="92"/>
      <c r="C1745" s="93"/>
      <c r="D1745" s="93"/>
      <c r="E1745" s="94"/>
    </row>
    <row r="1746" spans="1:5" x14ac:dyDescent="0.2">
      <c r="A1746" s="91"/>
      <c r="B1746" s="92"/>
      <c r="C1746" s="93"/>
      <c r="D1746" s="93"/>
      <c r="E1746" s="94"/>
    </row>
    <row r="1747" spans="1:5" x14ac:dyDescent="0.2">
      <c r="A1747" s="91"/>
      <c r="B1747" s="92"/>
      <c r="C1747" s="93"/>
      <c r="D1747" s="93"/>
      <c r="E1747" s="94"/>
    </row>
    <row r="1748" spans="1:5" x14ac:dyDescent="0.2">
      <c r="A1748" s="91"/>
      <c r="B1748" s="92"/>
      <c r="C1748" s="93"/>
      <c r="D1748" s="93"/>
      <c r="E1748" s="94"/>
    </row>
    <row r="1749" spans="1:5" x14ac:dyDescent="0.2">
      <c r="A1749" s="91"/>
      <c r="B1749" s="92"/>
      <c r="C1749" s="93"/>
      <c r="D1749" s="93"/>
      <c r="E1749" s="94"/>
    </row>
    <row r="1750" spans="1:5" x14ac:dyDescent="0.2">
      <c r="A1750" s="91"/>
      <c r="B1750" s="92"/>
      <c r="C1750" s="93"/>
      <c r="D1750" s="93"/>
      <c r="E1750" s="94"/>
    </row>
    <row r="1751" spans="1:5" x14ac:dyDescent="0.2">
      <c r="A1751" s="91"/>
      <c r="B1751" s="92"/>
      <c r="C1751" s="93"/>
      <c r="D1751" s="93"/>
      <c r="E1751" s="94"/>
    </row>
    <row r="1752" spans="1:5" x14ac:dyDescent="0.2">
      <c r="A1752" s="91"/>
      <c r="B1752" s="92"/>
      <c r="C1752" s="93"/>
      <c r="D1752" s="93"/>
      <c r="E1752" s="94"/>
    </row>
    <row r="1753" spans="1:5" x14ac:dyDescent="0.2">
      <c r="A1753" s="91"/>
      <c r="B1753" s="92"/>
      <c r="C1753" s="93"/>
      <c r="D1753" s="93"/>
      <c r="E1753" s="94"/>
    </row>
    <row r="1754" spans="1:5" x14ac:dyDescent="0.2">
      <c r="A1754" s="91"/>
      <c r="B1754" s="92"/>
      <c r="C1754" s="93"/>
      <c r="D1754" s="93"/>
      <c r="E1754" s="94"/>
    </row>
    <row r="1755" spans="1:5" x14ac:dyDescent="0.2">
      <c r="A1755" s="91"/>
      <c r="B1755" s="92"/>
      <c r="C1755" s="93"/>
      <c r="D1755" s="93"/>
      <c r="E1755" s="94"/>
    </row>
    <row r="1756" spans="1:5" x14ac:dyDescent="0.2">
      <c r="A1756" s="91"/>
      <c r="B1756" s="92"/>
      <c r="C1756" s="93"/>
      <c r="D1756" s="93"/>
      <c r="E1756" s="94"/>
    </row>
    <row r="1757" spans="1:5" x14ac:dyDescent="0.2">
      <c r="A1757" s="91"/>
      <c r="B1757" s="92"/>
      <c r="C1757" s="93"/>
      <c r="D1757" s="93"/>
      <c r="E1757" s="94"/>
    </row>
    <row r="1758" spans="1:5" x14ac:dyDescent="0.2">
      <c r="A1758" s="91"/>
      <c r="B1758" s="92"/>
      <c r="C1758" s="93"/>
      <c r="D1758" s="93"/>
      <c r="E1758" s="94"/>
    </row>
    <row r="1759" spans="1:5" x14ac:dyDescent="0.2">
      <c r="A1759" s="91"/>
      <c r="B1759" s="92"/>
      <c r="C1759" s="93"/>
      <c r="D1759" s="93"/>
      <c r="E1759" s="94"/>
    </row>
    <row r="1760" spans="1:5" x14ac:dyDescent="0.2">
      <c r="A1760" s="91"/>
      <c r="B1760" s="92"/>
      <c r="C1760" s="93"/>
      <c r="D1760" s="93"/>
      <c r="E1760" s="94"/>
    </row>
    <row r="1761" spans="1:5" x14ac:dyDescent="0.2">
      <c r="A1761" s="91"/>
      <c r="B1761" s="92"/>
      <c r="C1761" s="93"/>
      <c r="D1761" s="93"/>
      <c r="E1761" s="94"/>
    </row>
    <row r="1762" spans="1:5" x14ac:dyDescent="0.2">
      <c r="A1762" s="91"/>
      <c r="B1762" s="92"/>
      <c r="C1762" s="93"/>
      <c r="D1762" s="93"/>
      <c r="E1762" s="94"/>
    </row>
    <row r="1763" spans="1:5" x14ac:dyDescent="0.2">
      <c r="A1763" s="91"/>
      <c r="B1763" s="92"/>
      <c r="C1763" s="93"/>
      <c r="D1763" s="93"/>
      <c r="E1763" s="94"/>
    </row>
    <row r="1764" spans="1:5" x14ac:dyDescent="0.2">
      <c r="A1764" s="91"/>
      <c r="B1764" s="92"/>
      <c r="C1764" s="93"/>
      <c r="D1764" s="93"/>
      <c r="E1764" s="94"/>
    </row>
    <row r="1765" spans="1:5" x14ac:dyDescent="0.2">
      <c r="A1765" s="91"/>
      <c r="B1765" s="92"/>
      <c r="C1765" s="93"/>
      <c r="D1765" s="93"/>
      <c r="E1765" s="94"/>
    </row>
    <row r="1766" spans="1:5" x14ac:dyDescent="0.2">
      <c r="A1766" s="91"/>
      <c r="B1766" s="92"/>
      <c r="C1766" s="93"/>
      <c r="D1766" s="93"/>
      <c r="E1766" s="94"/>
    </row>
    <row r="1767" spans="1:5" x14ac:dyDescent="0.2">
      <c r="A1767" s="91"/>
      <c r="B1767" s="92"/>
      <c r="C1767" s="93"/>
      <c r="D1767" s="93"/>
      <c r="E1767" s="94"/>
    </row>
    <row r="1768" spans="1:5" x14ac:dyDescent="0.2">
      <c r="A1768" s="91"/>
      <c r="B1768" s="92"/>
      <c r="C1768" s="93"/>
      <c r="D1768" s="93"/>
      <c r="E1768" s="94"/>
    </row>
    <row r="1769" spans="1:5" x14ac:dyDescent="0.2">
      <c r="A1769" s="91"/>
      <c r="B1769" s="92"/>
      <c r="C1769" s="93"/>
      <c r="D1769" s="93"/>
      <c r="E1769" s="94"/>
    </row>
    <row r="1770" spans="1:5" x14ac:dyDescent="0.2">
      <c r="A1770" s="91"/>
      <c r="B1770" s="92"/>
      <c r="C1770" s="93"/>
      <c r="D1770" s="93"/>
      <c r="E1770" s="94"/>
    </row>
    <row r="1771" spans="1:5" x14ac:dyDescent="0.2">
      <c r="A1771" s="91"/>
      <c r="B1771" s="92"/>
      <c r="C1771" s="93"/>
      <c r="D1771" s="93"/>
      <c r="E1771" s="94"/>
    </row>
    <row r="1772" spans="1:5" x14ac:dyDescent="0.2">
      <c r="A1772" s="91"/>
      <c r="B1772" s="92"/>
      <c r="C1772" s="93"/>
      <c r="D1772" s="93"/>
      <c r="E1772" s="94"/>
    </row>
    <row r="1773" spans="1:5" x14ac:dyDescent="0.2">
      <c r="A1773" s="91"/>
      <c r="B1773" s="92"/>
      <c r="C1773" s="93"/>
      <c r="D1773" s="93"/>
      <c r="E1773" s="94"/>
    </row>
    <row r="1774" spans="1:5" x14ac:dyDescent="0.2">
      <c r="A1774" s="91"/>
      <c r="B1774" s="92"/>
      <c r="C1774" s="93"/>
      <c r="D1774" s="93"/>
      <c r="E1774" s="94"/>
    </row>
    <row r="1775" spans="1:5" x14ac:dyDescent="0.2">
      <c r="A1775" s="91"/>
      <c r="B1775" s="92"/>
      <c r="C1775" s="93"/>
      <c r="D1775" s="93"/>
      <c r="E1775" s="94"/>
    </row>
    <row r="1776" spans="1:5" x14ac:dyDescent="0.2">
      <c r="A1776" s="91"/>
      <c r="B1776" s="92"/>
      <c r="C1776" s="93"/>
      <c r="D1776" s="93"/>
      <c r="E1776" s="94"/>
    </row>
    <row r="1777" spans="1:5" x14ac:dyDescent="0.2">
      <c r="A1777" s="91"/>
      <c r="B1777" s="92"/>
      <c r="C1777" s="93"/>
      <c r="D1777" s="93"/>
      <c r="E1777" s="94"/>
    </row>
    <row r="1778" spans="1:5" x14ac:dyDescent="0.2">
      <c r="A1778" s="91"/>
      <c r="B1778" s="92"/>
      <c r="C1778" s="93"/>
      <c r="D1778" s="93"/>
      <c r="E1778" s="94"/>
    </row>
    <row r="1779" spans="1:5" x14ac:dyDescent="0.2">
      <c r="A1779" s="91"/>
      <c r="B1779" s="92"/>
      <c r="C1779" s="93"/>
      <c r="D1779" s="93"/>
      <c r="E1779" s="94"/>
    </row>
    <row r="1780" spans="1:5" x14ac:dyDescent="0.2">
      <c r="A1780" s="91"/>
      <c r="B1780" s="92"/>
      <c r="C1780" s="93"/>
      <c r="D1780" s="93"/>
      <c r="E1780" s="94"/>
    </row>
    <row r="1781" spans="1:5" x14ac:dyDescent="0.2">
      <c r="A1781" s="91"/>
      <c r="B1781" s="92"/>
      <c r="C1781" s="93"/>
      <c r="D1781" s="93"/>
      <c r="E1781" s="94"/>
    </row>
    <row r="1782" spans="1:5" x14ac:dyDescent="0.2">
      <c r="A1782" s="91"/>
      <c r="B1782" s="92"/>
      <c r="C1782" s="93"/>
      <c r="D1782" s="93"/>
      <c r="E1782" s="94"/>
    </row>
    <row r="1783" spans="1:5" x14ac:dyDescent="0.2">
      <c r="A1783" s="91"/>
      <c r="B1783" s="92"/>
      <c r="C1783" s="93"/>
      <c r="D1783" s="93"/>
      <c r="E1783" s="94"/>
    </row>
    <row r="1784" spans="1:5" x14ac:dyDescent="0.2">
      <c r="A1784" s="91"/>
      <c r="B1784" s="92"/>
      <c r="C1784" s="93"/>
      <c r="D1784" s="93"/>
      <c r="E1784" s="94"/>
    </row>
    <row r="1785" spans="1:5" x14ac:dyDescent="0.2">
      <c r="A1785" s="91"/>
      <c r="B1785" s="92"/>
      <c r="C1785" s="93"/>
      <c r="D1785" s="93"/>
      <c r="E1785" s="94"/>
    </row>
    <row r="1786" spans="1:5" x14ac:dyDescent="0.2">
      <c r="A1786" s="91"/>
      <c r="B1786" s="92"/>
      <c r="C1786" s="93"/>
      <c r="D1786" s="93"/>
      <c r="E1786" s="94"/>
    </row>
    <row r="1787" spans="1:5" x14ac:dyDescent="0.2">
      <c r="A1787" s="91"/>
      <c r="B1787" s="92"/>
      <c r="C1787" s="93"/>
      <c r="D1787" s="93"/>
      <c r="E1787" s="94"/>
    </row>
    <row r="1788" spans="1:5" x14ac:dyDescent="0.2">
      <c r="A1788" s="91"/>
      <c r="B1788" s="92"/>
      <c r="C1788" s="93"/>
      <c r="D1788" s="93"/>
      <c r="E1788" s="94"/>
    </row>
    <row r="1789" spans="1:5" x14ac:dyDescent="0.2">
      <c r="A1789" s="91"/>
      <c r="B1789" s="92"/>
      <c r="C1789" s="93"/>
      <c r="D1789" s="93"/>
      <c r="E1789" s="94"/>
    </row>
    <row r="1790" spans="1:5" x14ac:dyDescent="0.2">
      <c r="A1790" s="91"/>
      <c r="B1790" s="92"/>
      <c r="C1790" s="93"/>
      <c r="D1790" s="93"/>
      <c r="E1790" s="94"/>
    </row>
    <row r="1791" spans="1:5" x14ac:dyDescent="0.2">
      <c r="A1791" s="91"/>
      <c r="B1791" s="92"/>
      <c r="C1791" s="93"/>
      <c r="D1791" s="93"/>
      <c r="E1791" s="94"/>
    </row>
    <row r="1792" spans="1:5" x14ac:dyDescent="0.2">
      <c r="A1792" s="91"/>
      <c r="B1792" s="92"/>
      <c r="C1792" s="93"/>
      <c r="D1792" s="93"/>
      <c r="E1792" s="94"/>
    </row>
    <row r="1793" spans="1:5" x14ac:dyDescent="0.2">
      <c r="A1793" s="91"/>
      <c r="B1793" s="92"/>
      <c r="C1793" s="93"/>
      <c r="D1793" s="93"/>
      <c r="E1793" s="94"/>
    </row>
    <row r="1794" spans="1:5" x14ac:dyDescent="0.2">
      <c r="A1794" s="91"/>
      <c r="B1794" s="92"/>
      <c r="C1794" s="93"/>
      <c r="D1794" s="93"/>
      <c r="E1794" s="94"/>
    </row>
    <row r="1795" spans="1:5" x14ac:dyDescent="0.2">
      <c r="A1795" s="91"/>
      <c r="B1795" s="92"/>
      <c r="C1795" s="93"/>
      <c r="D1795" s="93"/>
      <c r="E1795" s="94"/>
    </row>
    <row r="1796" spans="1:5" x14ac:dyDescent="0.2">
      <c r="A1796" s="91"/>
      <c r="B1796" s="92"/>
      <c r="C1796" s="93"/>
      <c r="D1796" s="93"/>
      <c r="E1796" s="94"/>
    </row>
    <row r="1797" spans="1:5" x14ac:dyDescent="0.2">
      <c r="A1797" s="91"/>
      <c r="B1797" s="92"/>
      <c r="C1797" s="93"/>
      <c r="D1797" s="93"/>
      <c r="E1797" s="94"/>
    </row>
    <row r="1798" spans="1:5" x14ac:dyDescent="0.2">
      <c r="A1798" s="91"/>
      <c r="B1798" s="92"/>
      <c r="C1798" s="93"/>
      <c r="D1798" s="93"/>
      <c r="E1798" s="94"/>
    </row>
    <row r="1799" spans="1:5" x14ac:dyDescent="0.2">
      <c r="A1799" s="91"/>
      <c r="B1799" s="92"/>
      <c r="C1799" s="93"/>
      <c r="D1799" s="93"/>
      <c r="E1799" s="94"/>
    </row>
    <row r="1800" spans="1:5" x14ac:dyDescent="0.2">
      <c r="A1800" s="91"/>
      <c r="B1800" s="92"/>
      <c r="C1800" s="93"/>
      <c r="D1800" s="93"/>
      <c r="E1800" s="94"/>
    </row>
    <row r="1801" spans="1:5" x14ac:dyDescent="0.2">
      <c r="A1801" s="91"/>
      <c r="B1801" s="92"/>
      <c r="C1801" s="93"/>
      <c r="D1801" s="93"/>
      <c r="E1801" s="94"/>
    </row>
    <row r="1802" spans="1:5" x14ac:dyDescent="0.2">
      <c r="A1802" s="91"/>
      <c r="B1802" s="92"/>
      <c r="C1802" s="93"/>
      <c r="D1802" s="93"/>
      <c r="E1802" s="94"/>
    </row>
    <row r="1803" spans="1:5" x14ac:dyDescent="0.2">
      <c r="A1803" s="91"/>
      <c r="B1803" s="92"/>
      <c r="C1803" s="93"/>
      <c r="D1803" s="93"/>
      <c r="E1803" s="94"/>
    </row>
    <row r="1804" spans="1:5" x14ac:dyDescent="0.2">
      <c r="A1804" s="91"/>
      <c r="B1804" s="92"/>
      <c r="C1804" s="93"/>
      <c r="D1804" s="93"/>
      <c r="E1804" s="94"/>
    </row>
    <row r="1805" spans="1:5" x14ac:dyDescent="0.2">
      <c r="A1805" s="91"/>
      <c r="B1805" s="92"/>
      <c r="C1805" s="93"/>
      <c r="D1805" s="93"/>
      <c r="E1805" s="94"/>
    </row>
    <row r="1806" spans="1:5" x14ac:dyDescent="0.2">
      <c r="A1806" s="91"/>
      <c r="B1806" s="92"/>
      <c r="C1806" s="93"/>
      <c r="D1806" s="93"/>
      <c r="E1806" s="94"/>
    </row>
    <row r="1807" spans="1:5" x14ac:dyDescent="0.2">
      <c r="A1807" s="91"/>
      <c r="B1807" s="92"/>
      <c r="C1807" s="93"/>
      <c r="D1807" s="93"/>
      <c r="E1807" s="94"/>
    </row>
    <row r="1808" spans="1:5" x14ac:dyDescent="0.2">
      <c r="A1808" s="91"/>
      <c r="B1808" s="92"/>
      <c r="C1808" s="93"/>
      <c r="D1808" s="93"/>
      <c r="E1808" s="94"/>
    </row>
    <row r="1809" spans="1:5" x14ac:dyDescent="0.2">
      <c r="A1809" s="91"/>
      <c r="B1809" s="92"/>
      <c r="C1809" s="93"/>
      <c r="D1809" s="93"/>
      <c r="E1809" s="94"/>
    </row>
    <row r="1810" spans="1:5" x14ac:dyDescent="0.2">
      <c r="A1810" s="91"/>
      <c r="B1810" s="92"/>
      <c r="C1810" s="93"/>
      <c r="D1810" s="93"/>
      <c r="E1810" s="94"/>
    </row>
    <row r="1811" spans="1:5" x14ac:dyDescent="0.2">
      <c r="A1811" s="91"/>
      <c r="B1811" s="92"/>
      <c r="C1811" s="93"/>
      <c r="D1811" s="93"/>
      <c r="E1811" s="94"/>
    </row>
    <row r="1812" spans="1:5" x14ac:dyDescent="0.2">
      <c r="A1812" s="91"/>
      <c r="B1812" s="92"/>
      <c r="C1812" s="93"/>
      <c r="D1812" s="93"/>
      <c r="E1812" s="94"/>
    </row>
    <row r="1813" spans="1:5" x14ac:dyDescent="0.2">
      <c r="A1813" s="91"/>
      <c r="B1813" s="92"/>
      <c r="C1813" s="93"/>
      <c r="D1813" s="93"/>
      <c r="E1813" s="94"/>
    </row>
    <row r="1814" spans="1:5" x14ac:dyDescent="0.2">
      <c r="A1814" s="91"/>
      <c r="B1814" s="92"/>
      <c r="C1814" s="93"/>
      <c r="D1814" s="93"/>
      <c r="E1814" s="94"/>
    </row>
    <row r="1815" spans="1:5" x14ac:dyDescent="0.2">
      <c r="A1815" s="91"/>
      <c r="B1815" s="92"/>
      <c r="C1815" s="93"/>
      <c r="D1815" s="93"/>
      <c r="E1815" s="94"/>
    </row>
    <row r="1816" spans="1:5" x14ac:dyDescent="0.2">
      <c r="A1816" s="91"/>
      <c r="B1816" s="92"/>
      <c r="C1816" s="93"/>
      <c r="D1816" s="93"/>
      <c r="E1816" s="94"/>
    </row>
    <row r="1817" spans="1:5" x14ac:dyDescent="0.2">
      <c r="A1817" s="91"/>
      <c r="B1817" s="92"/>
      <c r="C1817" s="93"/>
      <c r="D1817" s="93"/>
      <c r="E1817" s="94"/>
    </row>
    <row r="1818" spans="1:5" x14ac:dyDescent="0.2">
      <c r="A1818" s="91"/>
      <c r="B1818" s="92"/>
      <c r="C1818" s="93"/>
      <c r="D1818" s="93"/>
      <c r="E1818" s="94"/>
    </row>
    <row r="1819" spans="1:5" x14ac:dyDescent="0.2">
      <c r="A1819" s="91"/>
      <c r="B1819" s="92"/>
      <c r="C1819" s="93"/>
      <c r="D1819" s="93"/>
      <c r="E1819" s="94"/>
    </row>
    <row r="1820" spans="1:5" x14ac:dyDescent="0.2">
      <c r="A1820" s="91"/>
      <c r="B1820" s="92"/>
      <c r="C1820" s="93"/>
      <c r="D1820" s="93"/>
      <c r="E1820" s="94"/>
    </row>
    <row r="1821" spans="1:5" x14ac:dyDescent="0.2">
      <c r="A1821" s="91"/>
      <c r="B1821" s="92"/>
      <c r="C1821" s="93"/>
      <c r="D1821" s="93"/>
      <c r="E1821" s="94"/>
    </row>
    <row r="1822" spans="1:5" x14ac:dyDescent="0.2">
      <c r="A1822" s="91"/>
      <c r="B1822" s="92"/>
      <c r="C1822" s="93"/>
      <c r="D1822" s="93"/>
      <c r="E1822" s="94"/>
    </row>
    <row r="1823" spans="1:5" x14ac:dyDescent="0.2">
      <c r="A1823" s="91"/>
      <c r="B1823" s="92"/>
      <c r="C1823" s="93"/>
      <c r="D1823" s="93"/>
      <c r="E1823" s="94"/>
    </row>
    <row r="1824" spans="1:5" x14ac:dyDescent="0.2">
      <c r="A1824" s="91"/>
      <c r="B1824" s="92"/>
      <c r="C1824" s="93"/>
      <c r="D1824" s="93"/>
      <c r="E1824" s="94"/>
    </row>
    <row r="1825" spans="1:5" x14ac:dyDescent="0.2">
      <c r="A1825" s="91"/>
      <c r="B1825" s="92"/>
      <c r="C1825" s="93"/>
      <c r="D1825" s="93"/>
      <c r="E1825" s="94"/>
    </row>
    <row r="1826" spans="1:5" x14ac:dyDescent="0.2">
      <c r="A1826" s="91"/>
      <c r="B1826" s="92"/>
      <c r="C1826" s="93"/>
      <c r="D1826" s="93"/>
      <c r="E1826" s="94"/>
    </row>
    <row r="1827" spans="1:5" x14ac:dyDescent="0.2">
      <c r="A1827" s="91"/>
      <c r="B1827" s="92"/>
      <c r="C1827" s="93"/>
      <c r="D1827" s="93"/>
      <c r="E1827" s="94"/>
    </row>
    <row r="1828" spans="1:5" x14ac:dyDescent="0.2">
      <c r="A1828" s="91"/>
      <c r="B1828" s="92"/>
      <c r="C1828" s="93"/>
      <c r="D1828" s="93"/>
      <c r="E1828" s="94"/>
    </row>
    <row r="1829" spans="1:5" x14ac:dyDescent="0.2">
      <c r="A1829" s="91"/>
      <c r="B1829" s="92"/>
      <c r="C1829" s="93"/>
      <c r="D1829" s="93"/>
      <c r="E1829" s="94"/>
    </row>
    <row r="1830" spans="1:5" x14ac:dyDescent="0.2">
      <c r="A1830" s="91"/>
      <c r="B1830" s="92"/>
      <c r="C1830" s="93"/>
      <c r="D1830" s="93"/>
      <c r="E1830" s="94"/>
    </row>
    <row r="1831" spans="1:5" x14ac:dyDescent="0.2">
      <c r="A1831" s="91"/>
      <c r="B1831" s="92"/>
      <c r="C1831" s="93"/>
      <c r="D1831" s="93"/>
      <c r="E1831" s="94"/>
    </row>
    <row r="1832" spans="1:5" x14ac:dyDescent="0.2">
      <c r="A1832" s="91"/>
      <c r="B1832" s="92"/>
      <c r="C1832" s="93"/>
      <c r="D1832" s="93"/>
      <c r="E1832" s="94"/>
    </row>
    <row r="1833" spans="1:5" x14ac:dyDescent="0.2">
      <c r="A1833" s="91"/>
      <c r="B1833" s="92"/>
      <c r="C1833" s="93"/>
      <c r="D1833" s="93"/>
      <c r="E1833" s="94"/>
    </row>
    <row r="1834" spans="1:5" x14ac:dyDescent="0.2">
      <c r="A1834" s="91"/>
      <c r="B1834" s="92"/>
      <c r="C1834" s="93"/>
      <c r="D1834" s="93"/>
      <c r="E1834" s="94"/>
    </row>
    <row r="1835" spans="1:5" x14ac:dyDescent="0.2">
      <c r="A1835" s="91"/>
      <c r="B1835" s="92"/>
      <c r="C1835" s="93"/>
      <c r="D1835" s="93"/>
      <c r="E1835" s="94"/>
    </row>
    <row r="1836" spans="1:5" x14ac:dyDescent="0.2">
      <c r="A1836" s="91"/>
      <c r="B1836" s="92"/>
      <c r="C1836" s="93"/>
      <c r="D1836" s="93"/>
      <c r="E1836" s="94"/>
    </row>
    <row r="1837" spans="1:5" x14ac:dyDescent="0.2">
      <c r="A1837" s="91"/>
      <c r="B1837" s="92"/>
      <c r="C1837" s="93"/>
      <c r="D1837" s="93"/>
      <c r="E1837" s="94"/>
    </row>
    <row r="1838" spans="1:5" x14ac:dyDescent="0.2">
      <c r="A1838" s="91"/>
      <c r="B1838" s="92"/>
      <c r="C1838" s="93"/>
      <c r="D1838" s="93"/>
      <c r="E1838" s="94"/>
    </row>
    <row r="1839" spans="1:5" x14ac:dyDescent="0.2">
      <c r="A1839" s="91"/>
      <c r="B1839" s="92"/>
      <c r="C1839" s="93"/>
      <c r="D1839" s="93"/>
      <c r="E1839" s="94"/>
    </row>
    <row r="1840" spans="1:5" x14ac:dyDescent="0.2">
      <c r="A1840" s="91"/>
      <c r="B1840" s="92"/>
      <c r="C1840" s="93"/>
      <c r="D1840" s="93"/>
      <c r="E1840" s="94"/>
    </row>
    <row r="1841" spans="1:5" x14ac:dyDescent="0.2">
      <c r="A1841" s="91"/>
      <c r="B1841" s="92"/>
      <c r="C1841" s="93"/>
      <c r="D1841" s="93"/>
      <c r="E1841" s="94"/>
    </row>
    <row r="1842" spans="1:5" x14ac:dyDescent="0.2">
      <c r="A1842" s="91"/>
      <c r="B1842" s="92"/>
      <c r="C1842" s="93"/>
      <c r="D1842" s="93"/>
      <c r="E1842" s="94"/>
    </row>
    <row r="1843" spans="1:5" x14ac:dyDescent="0.2">
      <c r="A1843" s="91"/>
      <c r="B1843" s="92"/>
      <c r="C1843" s="93"/>
      <c r="D1843" s="93"/>
      <c r="E1843" s="94"/>
    </row>
    <row r="1844" spans="1:5" x14ac:dyDescent="0.2">
      <c r="A1844" s="91"/>
      <c r="B1844" s="92"/>
      <c r="C1844" s="93"/>
      <c r="D1844" s="93"/>
      <c r="E1844" s="94"/>
    </row>
    <row r="1845" spans="1:5" x14ac:dyDescent="0.2">
      <c r="A1845" s="91"/>
      <c r="B1845" s="92"/>
      <c r="C1845" s="93"/>
      <c r="D1845" s="93"/>
      <c r="E1845" s="94"/>
    </row>
    <row r="1846" spans="1:5" x14ac:dyDescent="0.2">
      <c r="A1846" s="91"/>
      <c r="B1846" s="92"/>
      <c r="C1846" s="93"/>
      <c r="D1846" s="93"/>
      <c r="E1846" s="94"/>
    </row>
    <row r="1847" spans="1:5" x14ac:dyDescent="0.2">
      <c r="A1847" s="91"/>
      <c r="B1847" s="92"/>
      <c r="C1847" s="93"/>
      <c r="D1847" s="93"/>
      <c r="E1847" s="94"/>
    </row>
    <row r="1848" spans="1:5" x14ac:dyDescent="0.2">
      <c r="A1848" s="91"/>
      <c r="B1848" s="92"/>
      <c r="C1848" s="93"/>
      <c r="D1848" s="93"/>
      <c r="E1848" s="94"/>
    </row>
    <row r="1849" spans="1:5" x14ac:dyDescent="0.2">
      <c r="A1849" s="91"/>
      <c r="B1849" s="92"/>
      <c r="C1849" s="93"/>
      <c r="D1849" s="93"/>
      <c r="E1849" s="94"/>
    </row>
    <row r="1850" spans="1:5" x14ac:dyDescent="0.2">
      <c r="A1850" s="91"/>
      <c r="B1850" s="92"/>
      <c r="C1850" s="93"/>
      <c r="D1850" s="93"/>
      <c r="E1850" s="94"/>
    </row>
    <row r="1851" spans="1:5" x14ac:dyDescent="0.2">
      <c r="A1851" s="91"/>
      <c r="B1851" s="92"/>
      <c r="C1851" s="93"/>
      <c r="D1851" s="93"/>
      <c r="E1851" s="94"/>
    </row>
    <row r="1852" spans="1:5" x14ac:dyDescent="0.2">
      <c r="A1852" s="91"/>
      <c r="B1852" s="92"/>
      <c r="C1852" s="93"/>
      <c r="D1852" s="93"/>
      <c r="E1852" s="94"/>
    </row>
    <row r="1853" spans="1:5" x14ac:dyDescent="0.2">
      <c r="A1853" s="91"/>
      <c r="B1853" s="92"/>
      <c r="C1853" s="93"/>
      <c r="D1853" s="93"/>
      <c r="E1853" s="94"/>
    </row>
    <row r="1854" spans="1:5" x14ac:dyDescent="0.2">
      <c r="A1854" s="91"/>
      <c r="B1854" s="92"/>
      <c r="C1854" s="93"/>
      <c r="D1854" s="93"/>
      <c r="E1854" s="94"/>
    </row>
    <row r="1855" spans="1:5" x14ac:dyDescent="0.2">
      <c r="A1855" s="91"/>
      <c r="B1855" s="92"/>
      <c r="C1855" s="93"/>
      <c r="D1855" s="93"/>
      <c r="E1855" s="94"/>
    </row>
    <row r="1856" spans="1:5" x14ac:dyDescent="0.2">
      <c r="A1856" s="91"/>
      <c r="B1856" s="92"/>
      <c r="C1856" s="93"/>
      <c r="D1856" s="93"/>
      <c r="E1856" s="94"/>
    </row>
    <row r="1857" spans="1:5" x14ac:dyDescent="0.2">
      <c r="A1857" s="91"/>
      <c r="B1857" s="92"/>
      <c r="C1857" s="93"/>
      <c r="D1857" s="93"/>
      <c r="E1857" s="94"/>
    </row>
    <row r="1858" spans="1:5" x14ac:dyDescent="0.2">
      <c r="A1858" s="91"/>
      <c r="B1858" s="92"/>
      <c r="C1858" s="93"/>
      <c r="D1858" s="93"/>
      <c r="E1858" s="94"/>
    </row>
    <row r="1859" spans="1:5" x14ac:dyDescent="0.2">
      <c r="A1859" s="91"/>
      <c r="B1859" s="92"/>
      <c r="C1859" s="93"/>
      <c r="D1859" s="93"/>
      <c r="E1859" s="94"/>
    </row>
    <row r="1860" spans="1:5" x14ac:dyDescent="0.2">
      <c r="A1860" s="91"/>
      <c r="B1860" s="92"/>
      <c r="C1860" s="93"/>
      <c r="D1860" s="93"/>
      <c r="E1860" s="94"/>
    </row>
    <row r="1861" spans="1:5" x14ac:dyDescent="0.2">
      <c r="A1861" s="91"/>
      <c r="B1861" s="92"/>
      <c r="C1861" s="93"/>
      <c r="D1861" s="93"/>
      <c r="E1861" s="94"/>
    </row>
    <row r="1862" spans="1:5" x14ac:dyDescent="0.2">
      <c r="A1862" s="91"/>
      <c r="B1862" s="92"/>
      <c r="C1862" s="93"/>
      <c r="D1862" s="93"/>
      <c r="E1862" s="94"/>
    </row>
    <row r="1863" spans="1:5" x14ac:dyDescent="0.2">
      <c r="A1863" s="91"/>
      <c r="B1863" s="92"/>
      <c r="C1863" s="93"/>
      <c r="D1863" s="93"/>
      <c r="E1863" s="94"/>
    </row>
    <row r="1864" spans="1:5" x14ac:dyDescent="0.2">
      <c r="A1864" s="91"/>
      <c r="B1864" s="92"/>
      <c r="C1864" s="93"/>
      <c r="D1864" s="93"/>
      <c r="E1864" s="94"/>
    </row>
    <row r="1865" spans="1:5" x14ac:dyDescent="0.2">
      <c r="A1865" s="91"/>
      <c r="B1865" s="92"/>
      <c r="C1865" s="93"/>
      <c r="D1865" s="93"/>
      <c r="E1865" s="94"/>
    </row>
    <row r="1866" spans="1:5" x14ac:dyDescent="0.2">
      <c r="A1866" s="91"/>
      <c r="B1866" s="92"/>
      <c r="C1866" s="93"/>
      <c r="D1866" s="93"/>
      <c r="E1866" s="94"/>
    </row>
    <row r="1867" spans="1:5" x14ac:dyDescent="0.2">
      <c r="A1867" s="91"/>
      <c r="B1867" s="92"/>
      <c r="C1867" s="93"/>
      <c r="D1867" s="93"/>
      <c r="E1867" s="94"/>
    </row>
    <row r="1868" spans="1:5" x14ac:dyDescent="0.2">
      <c r="A1868" s="91"/>
      <c r="B1868" s="92"/>
      <c r="C1868" s="93"/>
      <c r="D1868" s="93"/>
      <c r="E1868" s="94"/>
    </row>
    <row r="1869" spans="1:5" x14ac:dyDescent="0.2">
      <c r="A1869" s="91"/>
      <c r="B1869" s="92"/>
      <c r="C1869" s="93"/>
      <c r="D1869" s="93"/>
      <c r="E1869" s="94"/>
    </row>
    <row r="1870" spans="1:5" x14ac:dyDescent="0.2">
      <c r="A1870" s="91"/>
      <c r="B1870" s="92"/>
      <c r="C1870" s="93"/>
      <c r="D1870" s="93"/>
      <c r="E1870" s="94"/>
    </row>
    <row r="1871" spans="1:5" x14ac:dyDescent="0.2">
      <c r="A1871" s="91"/>
      <c r="B1871" s="92"/>
      <c r="C1871" s="93"/>
      <c r="D1871" s="93"/>
      <c r="E1871" s="94"/>
    </row>
    <row r="1872" spans="1:5" x14ac:dyDescent="0.2">
      <c r="A1872" s="91"/>
      <c r="B1872" s="92"/>
      <c r="C1872" s="93"/>
      <c r="D1872" s="93"/>
      <c r="E1872" s="94"/>
    </row>
    <row r="1873" spans="1:5" x14ac:dyDescent="0.2">
      <c r="A1873" s="91"/>
      <c r="B1873" s="92"/>
      <c r="C1873" s="93"/>
      <c r="D1873" s="93"/>
      <c r="E1873" s="94"/>
    </row>
    <row r="1874" spans="1:5" x14ac:dyDescent="0.2">
      <c r="A1874" s="91"/>
      <c r="B1874" s="92"/>
      <c r="C1874" s="93"/>
      <c r="D1874" s="93"/>
      <c r="E1874" s="94"/>
    </row>
    <row r="1875" spans="1:5" x14ac:dyDescent="0.2">
      <c r="A1875" s="91"/>
      <c r="B1875" s="92"/>
      <c r="C1875" s="93"/>
      <c r="D1875" s="93"/>
      <c r="E1875" s="94"/>
    </row>
    <row r="1876" spans="1:5" x14ac:dyDescent="0.2">
      <c r="A1876" s="91"/>
      <c r="B1876" s="92"/>
      <c r="C1876" s="93"/>
      <c r="D1876" s="93"/>
      <c r="E1876" s="94"/>
    </row>
    <row r="1877" spans="1:5" x14ac:dyDescent="0.2">
      <c r="A1877" s="91"/>
      <c r="B1877" s="92"/>
      <c r="C1877" s="93"/>
      <c r="D1877" s="93"/>
      <c r="E1877" s="94"/>
    </row>
    <row r="1878" spans="1:5" x14ac:dyDescent="0.2">
      <c r="A1878" s="91"/>
      <c r="B1878" s="92"/>
      <c r="C1878" s="93"/>
      <c r="D1878" s="93"/>
      <c r="E1878" s="94"/>
    </row>
    <row r="1879" spans="1:5" x14ac:dyDescent="0.2">
      <c r="A1879" s="91"/>
      <c r="B1879" s="92"/>
      <c r="C1879" s="93"/>
      <c r="D1879" s="93"/>
      <c r="E1879" s="94"/>
    </row>
    <row r="1880" spans="1:5" x14ac:dyDescent="0.2">
      <c r="A1880" s="91"/>
      <c r="B1880" s="92"/>
      <c r="C1880" s="93"/>
      <c r="D1880" s="93"/>
      <c r="E1880" s="94"/>
    </row>
    <row r="1881" spans="1:5" x14ac:dyDescent="0.2">
      <c r="A1881" s="91"/>
      <c r="B1881" s="92"/>
      <c r="C1881" s="93"/>
      <c r="D1881" s="93"/>
      <c r="E1881" s="94"/>
    </row>
    <row r="1882" spans="1:5" x14ac:dyDescent="0.2">
      <c r="A1882" s="91"/>
      <c r="B1882" s="92"/>
      <c r="C1882" s="93"/>
      <c r="D1882" s="93"/>
      <c r="E1882" s="94"/>
    </row>
    <row r="1883" spans="1:5" x14ac:dyDescent="0.2">
      <c r="A1883" s="91"/>
      <c r="B1883" s="92"/>
      <c r="C1883" s="93"/>
      <c r="D1883" s="93"/>
      <c r="E1883" s="94"/>
    </row>
    <row r="1884" spans="1:5" x14ac:dyDescent="0.2">
      <c r="A1884" s="91"/>
      <c r="B1884" s="92"/>
      <c r="C1884" s="93"/>
      <c r="D1884" s="93"/>
      <c r="E1884" s="94"/>
    </row>
    <row r="1885" spans="1:5" x14ac:dyDescent="0.2">
      <c r="A1885" s="91"/>
      <c r="B1885" s="92"/>
      <c r="C1885" s="93"/>
      <c r="D1885" s="93"/>
      <c r="E1885" s="94"/>
    </row>
    <row r="1886" spans="1:5" x14ac:dyDescent="0.2">
      <c r="A1886" s="91"/>
      <c r="B1886" s="92"/>
      <c r="C1886" s="93"/>
      <c r="D1886" s="93"/>
      <c r="E1886" s="94"/>
    </row>
    <row r="1887" spans="1:5" x14ac:dyDescent="0.2">
      <c r="A1887" s="91"/>
      <c r="B1887" s="92"/>
      <c r="C1887" s="93"/>
      <c r="D1887" s="93"/>
      <c r="E1887" s="94"/>
    </row>
    <row r="1888" spans="1:5" x14ac:dyDescent="0.2">
      <c r="A1888" s="91"/>
      <c r="B1888" s="92"/>
      <c r="C1888" s="93"/>
      <c r="D1888" s="93"/>
      <c r="E1888" s="94"/>
    </row>
    <row r="1889" spans="1:5" x14ac:dyDescent="0.2">
      <c r="A1889" s="91"/>
      <c r="B1889" s="92"/>
      <c r="C1889" s="93"/>
      <c r="D1889" s="93"/>
      <c r="E1889" s="94"/>
    </row>
    <row r="1890" spans="1:5" x14ac:dyDescent="0.2">
      <c r="A1890" s="91"/>
      <c r="B1890" s="92"/>
      <c r="C1890" s="93"/>
      <c r="D1890" s="93"/>
      <c r="E1890" s="94"/>
    </row>
    <row r="1891" spans="1:5" x14ac:dyDescent="0.2">
      <c r="A1891" s="91"/>
      <c r="B1891" s="92"/>
      <c r="C1891" s="93"/>
      <c r="D1891" s="93"/>
      <c r="E1891" s="94"/>
    </row>
    <row r="1892" spans="1:5" x14ac:dyDescent="0.2">
      <c r="A1892" s="91"/>
      <c r="B1892" s="92"/>
      <c r="C1892" s="93"/>
      <c r="D1892" s="93"/>
      <c r="E1892" s="94"/>
    </row>
    <row r="1893" spans="1:5" x14ac:dyDescent="0.2">
      <c r="A1893" s="91"/>
      <c r="B1893" s="92"/>
      <c r="C1893" s="93"/>
      <c r="D1893" s="93"/>
      <c r="E1893" s="94"/>
    </row>
    <row r="1894" spans="1:5" x14ac:dyDescent="0.2">
      <c r="A1894" s="91"/>
      <c r="B1894" s="92"/>
      <c r="C1894" s="93"/>
      <c r="D1894" s="93"/>
      <c r="E1894" s="94"/>
    </row>
    <row r="1895" spans="1:5" x14ac:dyDescent="0.2">
      <c r="A1895" s="91"/>
      <c r="B1895" s="92"/>
      <c r="C1895" s="93"/>
      <c r="D1895" s="93"/>
      <c r="E1895" s="94"/>
    </row>
    <row r="1896" spans="1:5" x14ac:dyDescent="0.2">
      <c r="A1896" s="91"/>
      <c r="B1896" s="92"/>
      <c r="C1896" s="93"/>
      <c r="D1896" s="93"/>
      <c r="E1896" s="94"/>
    </row>
    <row r="1897" spans="1:5" x14ac:dyDescent="0.2">
      <c r="A1897" s="91"/>
      <c r="B1897" s="92"/>
      <c r="C1897" s="93"/>
      <c r="D1897" s="93"/>
      <c r="E1897" s="94"/>
    </row>
    <row r="1898" spans="1:5" x14ac:dyDescent="0.2">
      <c r="A1898" s="91"/>
      <c r="B1898" s="92"/>
      <c r="C1898" s="93"/>
      <c r="D1898" s="93"/>
      <c r="E1898" s="94"/>
    </row>
    <row r="1899" spans="1:5" x14ac:dyDescent="0.2">
      <c r="A1899" s="91"/>
      <c r="B1899" s="92"/>
      <c r="C1899" s="93"/>
      <c r="D1899" s="93"/>
      <c r="E1899" s="94"/>
    </row>
    <row r="1900" spans="1:5" x14ac:dyDescent="0.2">
      <c r="A1900" s="91"/>
      <c r="B1900" s="92"/>
      <c r="C1900" s="93"/>
      <c r="D1900" s="93"/>
      <c r="E1900" s="94"/>
    </row>
    <row r="1901" spans="1:5" x14ac:dyDescent="0.2">
      <c r="A1901" s="91"/>
      <c r="B1901" s="92"/>
      <c r="C1901" s="93"/>
      <c r="D1901" s="93"/>
      <c r="E1901" s="94"/>
    </row>
    <row r="1902" spans="1:5" x14ac:dyDescent="0.2">
      <c r="A1902" s="91"/>
      <c r="B1902" s="92"/>
      <c r="C1902" s="93"/>
      <c r="D1902" s="93"/>
      <c r="E1902" s="94"/>
    </row>
    <row r="1903" spans="1:5" x14ac:dyDescent="0.2">
      <c r="A1903" s="91"/>
      <c r="B1903" s="92"/>
      <c r="C1903" s="93"/>
      <c r="D1903" s="93"/>
      <c r="E1903" s="94"/>
    </row>
    <row r="1904" spans="1:5" x14ac:dyDescent="0.2">
      <c r="A1904" s="91"/>
      <c r="B1904" s="92"/>
      <c r="C1904" s="93"/>
      <c r="D1904" s="93"/>
      <c r="E1904" s="94"/>
    </row>
    <row r="1905" spans="1:5" x14ac:dyDescent="0.2">
      <c r="A1905" s="91"/>
      <c r="B1905" s="92"/>
      <c r="C1905" s="93"/>
      <c r="D1905" s="93"/>
      <c r="E1905" s="94"/>
    </row>
    <row r="1906" spans="1:5" x14ac:dyDescent="0.2">
      <c r="A1906" s="91"/>
      <c r="B1906" s="92"/>
      <c r="C1906" s="93"/>
      <c r="D1906" s="93"/>
      <c r="E1906" s="94"/>
    </row>
    <row r="1907" spans="1:5" x14ac:dyDescent="0.2">
      <c r="A1907" s="91"/>
      <c r="B1907" s="92"/>
      <c r="C1907" s="93"/>
      <c r="D1907" s="93"/>
      <c r="E1907" s="94"/>
    </row>
    <row r="1908" spans="1:5" x14ac:dyDescent="0.2">
      <c r="A1908" s="91"/>
      <c r="B1908" s="92"/>
      <c r="C1908" s="93"/>
      <c r="D1908" s="93"/>
      <c r="E1908" s="94"/>
    </row>
    <row r="1909" spans="1:5" x14ac:dyDescent="0.2">
      <c r="A1909" s="91"/>
      <c r="B1909" s="92"/>
      <c r="C1909" s="93"/>
      <c r="D1909" s="93"/>
      <c r="E1909" s="94"/>
    </row>
    <row r="1910" spans="1:5" x14ac:dyDescent="0.2">
      <c r="A1910" s="91"/>
      <c r="B1910" s="92"/>
      <c r="C1910" s="93"/>
      <c r="D1910" s="93"/>
      <c r="E1910" s="94"/>
    </row>
    <row r="1911" spans="1:5" x14ac:dyDescent="0.2">
      <c r="A1911" s="91"/>
      <c r="B1911" s="92"/>
      <c r="C1911" s="93"/>
      <c r="D1911" s="93"/>
      <c r="E1911" s="94"/>
    </row>
    <row r="1912" spans="1:5" x14ac:dyDescent="0.2">
      <c r="A1912" s="91"/>
      <c r="B1912" s="92"/>
      <c r="C1912" s="93"/>
      <c r="D1912" s="93"/>
      <c r="E1912" s="94"/>
    </row>
    <row r="1913" spans="1:5" x14ac:dyDescent="0.2">
      <c r="A1913" s="91"/>
      <c r="B1913" s="92"/>
      <c r="C1913" s="93"/>
      <c r="D1913" s="93"/>
      <c r="E1913" s="94"/>
    </row>
    <row r="1914" spans="1:5" x14ac:dyDescent="0.2">
      <c r="A1914" s="91"/>
      <c r="B1914" s="92"/>
      <c r="C1914" s="93"/>
      <c r="D1914" s="93"/>
      <c r="E1914" s="94"/>
    </row>
    <row r="1915" spans="1:5" x14ac:dyDescent="0.2">
      <c r="A1915" s="91"/>
      <c r="B1915" s="92"/>
      <c r="C1915" s="93"/>
      <c r="D1915" s="93"/>
      <c r="E1915" s="94"/>
    </row>
    <row r="1916" spans="1:5" x14ac:dyDescent="0.2">
      <c r="A1916" s="91"/>
      <c r="B1916" s="92"/>
      <c r="C1916" s="93"/>
      <c r="D1916" s="93"/>
      <c r="E1916" s="94"/>
    </row>
    <row r="1917" spans="1:5" x14ac:dyDescent="0.2">
      <c r="A1917" s="91"/>
      <c r="B1917" s="92"/>
      <c r="C1917" s="93"/>
      <c r="D1917" s="93"/>
      <c r="E1917" s="94"/>
    </row>
    <row r="1918" spans="1:5" x14ac:dyDescent="0.2">
      <c r="A1918" s="91"/>
      <c r="B1918" s="92"/>
      <c r="C1918" s="93"/>
      <c r="D1918" s="93"/>
      <c r="E1918" s="94"/>
    </row>
    <row r="1919" spans="1:5" x14ac:dyDescent="0.2">
      <c r="A1919" s="91"/>
      <c r="B1919" s="92"/>
      <c r="C1919" s="93"/>
      <c r="D1919" s="93"/>
      <c r="E1919" s="94"/>
    </row>
    <row r="1920" spans="1:5" x14ac:dyDescent="0.2">
      <c r="A1920" s="91"/>
      <c r="B1920" s="92"/>
      <c r="C1920" s="93"/>
      <c r="D1920" s="93"/>
      <c r="E1920" s="94"/>
    </row>
    <row r="1921" spans="1:5" x14ac:dyDescent="0.2">
      <c r="A1921" s="91"/>
      <c r="B1921" s="92"/>
      <c r="C1921" s="93"/>
      <c r="D1921" s="93"/>
      <c r="E1921" s="94"/>
    </row>
    <row r="1922" spans="1:5" x14ac:dyDescent="0.2">
      <c r="A1922" s="91"/>
      <c r="B1922" s="92"/>
      <c r="C1922" s="93"/>
      <c r="D1922" s="93"/>
      <c r="E1922" s="94"/>
    </row>
    <row r="1923" spans="1:5" x14ac:dyDescent="0.2">
      <c r="A1923" s="91"/>
      <c r="B1923" s="92"/>
      <c r="C1923" s="93"/>
      <c r="D1923" s="93"/>
      <c r="E1923" s="94"/>
    </row>
    <row r="1924" spans="1:5" x14ac:dyDescent="0.2">
      <c r="A1924" s="91"/>
      <c r="B1924" s="92"/>
      <c r="C1924" s="93"/>
      <c r="D1924" s="93"/>
      <c r="E1924" s="94"/>
    </row>
    <row r="1925" spans="1:5" x14ac:dyDescent="0.2">
      <c r="A1925" s="91"/>
      <c r="B1925" s="92"/>
      <c r="C1925" s="93"/>
      <c r="D1925" s="93"/>
      <c r="E1925" s="94"/>
    </row>
    <row r="1926" spans="1:5" x14ac:dyDescent="0.2">
      <c r="A1926" s="91"/>
      <c r="B1926" s="92"/>
      <c r="C1926" s="93"/>
      <c r="D1926" s="93"/>
      <c r="E1926" s="94"/>
    </row>
    <row r="1927" spans="1:5" x14ac:dyDescent="0.2">
      <c r="A1927" s="91"/>
      <c r="B1927" s="92"/>
      <c r="C1927" s="93"/>
      <c r="D1927" s="93"/>
      <c r="E1927" s="94"/>
    </row>
    <row r="1928" spans="1:5" x14ac:dyDescent="0.2">
      <c r="A1928" s="91"/>
      <c r="B1928" s="92"/>
      <c r="C1928" s="93"/>
      <c r="D1928" s="93"/>
      <c r="E1928" s="94"/>
    </row>
    <row r="1929" spans="1:5" x14ac:dyDescent="0.2">
      <c r="A1929" s="91"/>
      <c r="B1929" s="92"/>
      <c r="C1929" s="93"/>
      <c r="D1929" s="93"/>
      <c r="E1929" s="94"/>
    </row>
    <row r="1930" spans="1:5" x14ac:dyDescent="0.2">
      <c r="A1930" s="91"/>
      <c r="B1930" s="92"/>
      <c r="C1930" s="93"/>
      <c r="D1930" s="93"/>
      <c r="E1930" s="94"/>
    </row>
    <row r="1931" spans="1:5" x14ac:dyDescent="0.2">
      <c r="A1931" s="91"/>
      <c r="B1931" s="92"/>
      <c r="C1931" s="93"/>
      <c r="D1931" s="93"/>
      <c r="E1931" s="94"/>
    </row>
    <row r="1932" spans="1:5" x14ac:dyDescent="0.2">
      <c r="A1932" s="91"/>
      <c r="B1932" s="92"/>
      <c r="C1932" s="93"/>
      <c r="D1932" s="93"/>
      <c r="E1932" s="94"/>
    </row>
    <row r="1933" spans="1:5" x14ac:dyDescent="0.2">
      <c r="A1933" s="91"/>
      <c r="B1933" s="92"/>
      <c r="C1933" s="93"/>
      <c r="D1933" s="93"/>
      <c r="E1933" s="94"/>
    </row>
    <row r="1934" spans="1:5" x14ac:dyDescent="0.2">
      <c r="A1934" s="91"/>
      <c r="B1934" s="92"/>
      <c r="C1934" s="93"/>
      <c r="D1934" s="93"/>
      <c r="E1934" s="94"/>
    </row>
    <row r="1935" spans="1:5" x14ac:dyDescent="0.2">
      <c r="A1935" s="91"/>
      <c r="B1935" s="92"/>
      <c r="C1935" s="93"/>
      <c r="D1935" s="93"/>
      <c r="E1935" s="94"/>
    </row>
    <row r="1936" spans="1:5" x14ac:dyDescent="0.2">
      <c r="A1936" s="91"/>
      <c r="B1936" s="92"/>
      <c r="C1936" s="93"/>
      <c r="D1936" s="93"/>
      <c r="E1936" s="94"/>
    </row>
    <row r="1937" spans="1:5" x14ac:dyDescent="0.2">
      <c r="A1937" s="91"/>
      <c r="B1937" s="92"/>
      <c r="C1937" s="93"/>
      <c r="D1937" s="93"/>
      <c r="E1937" s="94"/>
    </row>
    <row r="1938" spans="1:5" x14ac:dyDescent="0.2">
      <c r="A1938" s="91"/>
      <c r="B1938" s="92"/>
      <c r="C1938" s="93"/>
      <c r="D1938" s="93"/>
      <c r="E1938" s="94"/>
    </row>
    <row r="1939" spans="1:5" x14ac:dyDescent="0.2">
      <c r="A1939" s="91"/>
      <c r="B1939" s="92"/>
      <c r="C1939" s="93"/>
      <c r="D1939" s="93"/>
      <c r="E1939" s="94"/>
    </row>
    <row r="1940" spans="1:5" x14ac:dyDescent="0.2">
      <c r="A1940" s="91"/>
      <c r="B1940" s="92"/>
      <c r="C1940" s="93"/>
      <c r="D1940" s="93"/>
      <c r="E1940" s="94"/>
    </row>
    <row r="1941" spans="1:5" x14ac:dyDescent="0.2">
      <c r="A1941" s="91"/>
      <c r="B1941" s="92"/>
      <c r="C1941" s="93"/>
      <c r="D1941" s="93"/>
      <c r="E1941" s="94"/>
    </row>
    <row r="1942" spans="1:5" x14ac:dyDescent="0.2">
      <c r="A1942" s="91"/>
      <c r="B1942" s="92"/>
      <c r="C1942" s="93"/>
      <c r="D1942" s="93"/>
      <c r="E1942" s="94"/>
    </row>
    <row r="1943" spans="1:5" x14ac:dyDescent="0.2">
      <c r="A1943" s="91"/>
      <c r="B1943" s="92"/>
      <c r="C1943" s="93"/>
      <c r="D1943" s="93"/>
      <c r="E1943" s="94"/>
    </row>
    <row r="1944" spans="1:5" x14ac:dyDescent="0.2">
      <c r="A1944" s="91"/>
      <c r="B1944" s="92"/>
      <c r="C1944" s="93"/>
      <c r="D1944" s="93"/>
      <c r="E1944" s="94"/>
    </row>
    <row r="1945" spans="1:5" x14ac:dyDescent="0.2">
      <c r="A1945" s="91"/>
      <c r="B1945" s="92"/>
      <c r="C1945" s="93"/>
      <c r="D1945" s="93"/>
      <c r="E1945" s="94"/>
    </row>
    <row r="1946" spans="1:5" x14ac:dyDescent="0.2">
      <c r="A1946" s="91"/>
      <c r="B1946" s="92"/>
      <c r="C1946" s="93"/>
      <c r="D1946" s="93"/>
      <c r="E1946" s="94"/>
    </row>
    <row r="1947" spans="1:5" x14ac:dyDescent="0.2">
      <c r="A1947" s="91"/>
      <c r="B1947" s="92"/>
      <c r="C1947" s="93"/>
      <c r="D1947" s="93"/>
      <c r="E1947" s="94"/>
    </row>
    <row r="1948" spans="1:5" x14ac:dyDescent="0.2">
      <c r="A1948" s="91"/>
      <c r="B1948" s="92"/>
      <c r="C1948" s="93"/>
      <c r="D1948" s="93"/>
      <c r="E1948" s="94"/>
    </row>
    <row r="1949" spans="1:5" x14ac:dyDescent="0.2">
      <c r="A1949" s="91"/>
      <c r="B1949" s="92"/>
      <c r="C1949" s="93"/>
      <c r="D1949" s="93"/>
      <c r="E1949" s="94"/>
    </row>
    <row r="1950" spans="1:5" x14ac:dyDescent="0.2">
      <c r="A1950" s="91"/>
      <c r="B1950" s="92"/>
      <c r="C1950" s="93"/>
      <c r="D1950" s="93"/>
      <c r="E1950" s="94"/>
    </row>
    <row r="1951" spans="1:5" x14ac:dyDescent="0.2">
      <c r="A1951" s="91"/>
      <c r="B1951" s="92"/>
      <c r="C1951" s="93"/>
      <c r="D1951" s="93"/>
      <c r="E1951" s="94"/>
    </row>
    <row r="1952" spans="1:5" x14ac:dyDescent="0.2">
      <c r="A1952" s="91"/>
      <c r="B1952" s="92"/>
      <c r="C1952" s="93"/>
      <c r="D1952" s="93"/>
      <c r="E1952" s="94"/>
    </row>
    <row r="1953" spans="1:5" x14ac:dyDescent="0.2">
      <c r="A1953" s="91"/>
      <c r="B1953" s="92"/>
      <c r="C1953" s="93"/>
      <c r="D1953" s="93"/>
      <c r="E1953" s="94"/>
    </row>
    <row r="1954" spans="1:5" x14ac:dyDescent="0.2">
      <c r="A1954" s="91"/>
      <c r="B1954" s="92"/>
      <c r="C1954" s="93"/>
      <c r="D1954" s="93"/>
      <c r="E1954" s="94"/>
    </row>
    <row r="1955" spans="1:5" x14ac:dyDescent="0.2">
      <c r="A1955" s="91"/>
      <c r="B1955" s="92"/>
      <c r="C1955" s="93"/>
      <c r="D1955" s="93"/>
      <c r="E1955" s="94"/>
    </row>
    <row r="1956" spans="1:5" x14ac:dyDescent="0.2">
      <c r="A1956" s="91"/>
      <c r="B1956" s="92"/>
      <c r="C1956" s="93"/>
      <c r="D1956" s="93"/>
      <c r="E1956" s="94"/>
    </row>
    <row r="1957" spans="1:5" x14ac:dyDescent="0.2">
      <c r="A1957" s="91"/>
      <c r="B1957" s="92"/>
      <c r="C1957" s="93"/>
      <c r="D1957" s="93"/>
      <c r="E1957" s="94"/>
    </row>
    <row r="1958" spans="1:5" x14ac:dyDescent="0.2">
      <c r="A1958" s="91"/>
      <c r="B1958" s="92"/>
      <c r="C1958" s="93"/>
      <c r="D1958" s="93"/>
      <c r="E1958" s="94"/>
    </row>
    <row r="1959" spans="1:5" x14ac:dyDescent="0.2">
      <c r="A1959" s="91"/>
      <c r="B1959" s="92"/>
      <c r="C1959" s="93"/>
      <c r="D1959" s="93"/>
      <c r="E1959" s="94"/>
    </row>
    <row r="1960" spans="1:5" x14ac:dyDescent="0.2">
      <c r="A1960" s="91"/>
      <c r="B1960" s="92"/>
      <c r="C1960" s="93"/>
      <c r="D1960" s="93"/>
      <c r="E1960" s="94"/>
    </row>
    <row r="1961" spans="1:5" x14ac:dyDescent="0.2">
      <c r="A1961" s="91"/>
      <c r="B1961" s="92"/>
      <c r="C1961" s="93"/>
      <c r="D1961" s="93"/>
      <c r="E1961" s="94"/>
    </row>
    <row r="1962" spans="1:5" x14ac:dyDescent="0.2">
      <c r="A1962" s="91"/>
      <c r="B1962" s="92"/>
      <c r="C1962" s="93"/>
      <c r="D1962" s="93"/>
      <c r="E1962" s="94"/>
    </row>
    <row r="1963" spans="1:5" x14ac:dyDescent="0.2">
      <c r="A1963" s="91"/>
      <c r="B1963" s="92"/>
      <c r="C1963" s="93"/>
      <c r="D1963" s="93"/>
      <c r="E1963" s="94"/>
    </row>
    <row r="1964" spans="1:5" x14ac:dyDescent="0.2">
      <c r="A1964" s="91"/>
      <c r="B1964" s="92"/>
      <c r="C1964" s="93"/>
      <c r="D1964" s="93"/>
      <c r="E1964" s="94"/>
    </row>
    <row r="1965" spans="1:5" x14ac:dyDescent="0.2">
      <c r="A1965" s="91"/>
      <c r="B1965" s="92"/>
      <c r="C1965" s="93"/>
      <c r="D1965" s="93"/>
      <c r="E1965" s="94"/>
    </row>
    <row r="1966" spans="1:5" x14ac:dyDescent="0.2">
      <c r="A1966" s="91"/>
      <c r="B1966" s="92"/>
      <c r="C1966" s="93"/>
      <c r="D1966" s="93"/>
      <c r="E1966" s="94"/>
    </row>
    <row r="1967" spans="1:5" x14ac:dyDescent="0.2">
      <c r="A1967" s="91"/>
      <c r="B1967" s="92"/>
      <c r="C1967" s="93"/>
      <c r="D1967" s="93"/>
      <c r="E1967" s="94"/>
    </row>
    <row r="1968" spans="1:5" x14ac:dyDescent="0.2">
      <c r="A1968" s="91"/>
      <c r="B1968" s="92"/>
      <c r="C1968" s="93"/>
      <c r="D1968" s="93"/>
      <c r="E1968" s="94"/>
    </row>
    <row r="1969" spans="1:5" x14ac:dyDescent="0.2">
      <c r="A1969" s="91"/>
      <c r="B1969" s="92"/>
      <c r="C1969" s="93"/>
      <c r="D1969" s="93"/>
      <c r="E1969" s="94"/>
    </row>
    <row r="1970" spans="1:5" x14ac:dyDescent="0.2">
      <c r="A1970" s="91"/>
      <c r="B1970" s="92"/>
      <c r="C1970" s="93"/>
      <c r="D1970" s="93"/>
      <c r="E1970" s="94"/>
    </row>
    <row r="1971" spans="1:5" x14ac:dyDescent="0.2">
      <c r="A1971" s="91"/>
      <c r="B1971" s="92"/>
      <c r="C1971" s="93"/>
      <c r="D1971" s="93"/>
      <c r="E1971" s="94"/>
    </row>
    <row r="1972" spans="1:5" x14ac:dyDescent="0.2">
      <c r="A1972" s="91"/>
      <c r="B1972" s="92"/>
      <c r="C1972" s="93"/>
      <c r="D1972" s="93"/>
      <c r="E1972" s="94"/>
    </row>
    <row r="1973" spans="1:5" x14ac:dyDescent="0.2">
      <c r="A1973" s="91"/>
      <c r="B1973" s="92"/>
      <c r="C1973" s="93"/>
      <c r="D1973" s="93"/>
      <c r="E1973" s="94"/>
    </row>
    <row r="1974" spans="1:5" x14ac:dyDescent="0.2">
      <c r="A1974" s="91"/>
      <c r="B1974" s="92"/>
      <c r="C1974" s="93"/>
      <c r="D1974" s="93"/>
      <c r="E1974" s="94"/>
    </row>
    <row r="1975" spans="1:5" x14ac:dyDescent="0.2">
      <c r="A1975" s="91"/>
      <c r="B1975" s="92"/>
      <c r="C1975" s="93"/>
      <c r="D1975" s="93"/>
      <c r="E1975" s="94"/>
    </row>
    <row r="1976" spans="1:5" x14ac:dyDescent="0.2">
      <c r="A1976" s="91"/>
      <c r="B1976" s="92"/>
      <c r="C1976" s="93"/>
      <c r="D1976" s="93"/>
      <c r="E1976" s="94"/>
    </row>
    <row r="1977" spans="1:5" x14ac:dyDescent="0.2">
      <c r="A1977" s="91"/>
      <c r="B1977" s="92"/>
      <c r="C1977" s="93"/>
      <c r="D1977" s="93"/>
      <c r="E1977" s="94"/>
    </row>
    <row r="1978" spans="1:5" x14ac:dyDescent="0.2">
      <c r="A1978" s="91"/>
      <c r="B1978" s="92"/>
      <c r="C1978" s="93"/>
      <c r="D1978" s="93"/>
      <c r="E1978" s="94"/>
    </row>
    <row r="1979" spans="1:5" x14ac:dyDescent="0.2">
      <c r="A1979" s="91"/>
      <c r="B1979" s="92"/>
      <c r="C1979" s="93"/>
      <c r="D1979" s="93"/>
      <c r="E1979" s="94"/>
    </row>
    <row r="1980" spans="1:5" x14ac:dyDescent="0.2">
      <c r="A1980" s="91"/>
      <c r="B1980" s="92"/>
      <c r="C1980" s="93"/>
      <c r="D1980" s="93"/>
      <c r="E1980" s="94"/>
    </row>
    <row r="1981" spans="1:5" x14ac:dyDescent="0.2">
      <c r="A1981" s="91"/>
      <c r="B1981" s="92"/>
      <c r="C1981" s="93"/>
      <c r="D1981" s="93"/>
      <c r="E1981" s="94"/>
    </row>
    <row r="1982" spans="1:5" x14ac:dyDescent="0.2">
      <c r="A1982" s="91"/>
      <c r="B1982" s="92"/>
      <c r="C1982" s="93"/>
      <c r="D1982" s="93"/>
      <c r="E1982" s="94"/>
    </row>
    <row r="1983" spans="1:5" x14ac:dyDescent="0.2">
      <c r="A1983" s="91"/>
      <c r="B1983" s="92"/>
      <c r="C1983" s="93"/>
      <c r="D1983" s="93"/>
      <c r="E1983" s="94"/>
    </row>
    <row r="1984" spans="1:5" x14ac:dyDescent="0.2">
      <c r="A1984" s="91"/>
      <c r="B1984" s="92"/>
      <c r="C1984" s="93"/>
      <c r="D1984" s="93"/>
      <c r="E1984" s="94"/>
    </row>
    <row r="1985" spans="1:5" x14ac:dyDescent="0.2">
      <c r="A1985" s="91"/>
      <c r="B1985" s="92"/>
      <c r="C1985" s="93"/>
      <c r="D1985" s="93"/>
      <c r="E1985" s="94"/>
    </row>
    <row r="1986" spans="1:5" x14ac:dyDescent="0.2">
      <c r="A1986" s="91"/>
      <c r="B1986" s="92"/>
      <c r="C1986" s="93"/>
      <c r="D1986" s="93"/>
      <c r="E1986" s="94"/>
    </row>
    <row r="1987" spans="1:5" x14ac:dyDescent="0.2">
      <c r="A1987" s="91"/>
      <c r="B1987" s="92"/>
      <c r="C1987" s="93"/>
      <c r="D1987" s="93"/>
      <c r="E1987" s="94"/>
    </row>
    <row r="1988" spans="1:5" x14ac:dyDescent="0.2">
      <c r="A1988" s="91"/>
      <c r="B1988" s="92"/>
      <c r="C1988" s="93"/>
      <c r="D1988" s="93"/>
      <c r="E1988" s="94"/>
    </row>
    <row r="1989" spans="1:5" x14ac:dyDescent="0.2">
      <c r="A1989" s="91"/>
      <c r="B1989" s="92"/>
      <c r="C1989" s="93"/>
      <c r="D1989" s="93"/>
      <c r="E1989" s="94"/>
    </row>
    <row r="1990" spans="1:5" x14ac:dyDescent="0.2">
      <c r="A1990" s="91"/>
      <c r="B1990" s="92"/>
      <c r="C1990" s="93"/>
      <c r="D1990" s="93"/>
      <c r="E1990" s="94"/>
    </row>
    <row r="1991" spans="1:5" x14ac:dyDescent="0.2">
      <c r="A1991" s="91"/>
      <c r="B1991" s="92"/>
      <c r="C1991" s="93"/>
      <c r="D1991" s="93"/>
      <c r="E1991" s="94"/>
    </row>
    <row r="1992" spans="1:5" x14ac:dyDescent="0.2">
      <c r="A1992" s="91"/>
      <c r="B1992" s="92"/>
      <c r="C1992" s="93"/>
      <c r="D1992" s="93"/>
      <c r="E1992" s="94"/>
    </row>
    <row r="1993" spans="1:5" x14ac:dyDescent="0.2">
      <c r="A1993" s="91"/>
      <c r="B1993" s="92"/>
      <c r="C1993" s="93"/>
      <c r="D1993" s="93"/>
      <c r="E1993" s="94"/>
    </row>
    <row r="1994" spans="1:5" x14ac:dyDescent="0.2">
      <c r="A1994" s="91"/>
      <c r="B1994" s="92"/>
      <c r="C1994" s="93"/>
      <c r="D1994" s="93"/>
      <c r="E1994" s="94"/>
    </row>
    <row r="1995" spans="1:5" x14ac:dyDescent="0.2">
      <c r="A1995" s="91"/>
      <c r="B1995" s="92"/>
      <c r="C1995" s="93"/>
      <c r="D1995" s="93"/>
      <c r="E1995" s="94"/>
    </row>
    <row r="1996" spans="1:5" x14ac:dyDescent="0.2">
      <c r="A1996" s="91"/>
      <c r="B1996" s="92"/>
      <c r="C1996" s="93"/>
      <c r="D1996" s="93"/>
      <c r="E1996" s="94"/>
    </row>
    <row r="1997" spans="1:5" x14ac:dyDescent="0.2">
      <c r="A1997" s="91"/>
      <c r="B1997" s="92"/>
      <c r="C1997" s="93"/>
      <c r="D1997" s="93"/>
      <c r="E1997" s="94"/>
    </row>
    <row r="1998" spans="1:5" x14ac:dyDescent="0.2">
      <c r="A1998" s="91"/>
      <c r="B1998" s="92"/>
      <c r="C1998" s="93"/>
      <c r="D1998" s="93"/>
      <c r="E1998" s="94"/>
    </row>
    <row r="1999" spans="1:5" x14ac:dyDescent="0.2">
      <c r="A1999" s="91"/>
      <c r="B1999" s="92"/>
      <c r="C1999" s="93"/>
      <c r="D1999" s="93"/>
      <c r="E1999" s="94"/>
    </row>
    <row r="2000" spans="1:5" x14ac:dyDescent="0.2">
      <c r="A2000" s="91"/>
      <c r="B2000" s="92"/>
      <c r="C2000" s="93"/>
      <c r="D2000" s="93"/>
      <c r="E2000" s="94"/>
    </row>
    <row r="2001" spans="1:5" x14ac:dyDescent="0.2">
      <c r="A2001" s="91"/>
      <c r="B2001" s="92"/>
      <c r="C2001" s="93"/>
      <c r="D2001" s="93"/>
      <c r="E2001" s="94"/>
    </row>
    <row r="2002" spans="1:5" x14ac:dyDescent="0.2">
      <c r="A2002" s="91"/>
      <c r="B2002" s="92"/>
      <c r="C2002" s="93"/>
      <c r="D2002" s="93"/>
      <c r="E2002" s="94"/>
    </row>
    <row r="2003" spans="1:5" x14ac:dyDescent="0.2">
      <c r="A2003" s="91"/>
      <c r="B2003" s="92"/>
      <c r="C2003" s="93"/>
      <c r="D2003" s="93"/>
      <c r="E2003" s="94"/>
    </row>
    <row r="2004" spans="1:5" x14ac:dyDescent="0.2">
      <c r="A2004" s="91"/>
      <c r="B2004" s="92"/>
      <c r="C2004" s="93"/>
      <c r="D2004" s="93"/>
      <c r="E2004" s="94"/>
    </row>
    <row r="2005" spans="1:5" x14ac:dyDescent="0.2">
      <c r="A2005" s="91"/>
      <c r="B2005" s="92"/>
      <c r="C2005" s="93"/>
      <c r="D2005" s="93"/>
      <c r="E2005" s="94"/>
    </row>
    <row r="2006" spans="1:5" x14ac:dyDescent="0.2">
      <c r="A2006" s="91"/>
      <c r="B2006" s="92"/>
      <c r="C2006" s="93"/>
      <c r="D2006" s="93"/>
      <c r="E2006" s="94"/>
    </row>
    <row r="2007" spans="1:5" x14ac:dyDescent="0.2">
      <c r="A2007" s="91"/>
      <c r="B2007" s="92"/>
      <c r="C2007" s="93"/>
      <c r="D2007" s="93"/>
      <c r="E2007" s="94"/>
    </row>
    <row r="2008" spans="1:5" x14ac:dyDescent="0.2">
      <c r="A2008" s="91"/>
      <c r="B2008" s="92"/>
      <c r="C2008" s="93"/>
      <c r="D2008" s="93"/>
      <c r="E2008" s="94"/>
    </row>
    <row r="2009" spans="1:5" x14ac:dyDescent="0.2">
      <c r="A2009" s="91"/>
      <c r="B2009" s="92"/>
      <c r="C2009" s="93"/>
      <c r="D2009" s="93"/>
      <c r="E2009" s="94"/>
    </row>
    <row r="2010" spans="1:5" x14ac:dyDescent="0.2">
      <c r="A2010" s="91"/>
      <c r="B2010" s="92"/>
      <c r="C2010" s="93"/>
      <c r="D2010" s="93"/>
      <c r="E2010" s="94"/>
    </row>
    <row r="2011" spans="1:5" x14ac:dyDescent="0.2">
      <c r="A2011" s="91"/>
      <c r="B2011" s="92"/>
      <c r="C2011" s="93"/>
      <c r="D2011" s="93"/>
      <c r="E2011" s="94"/>
    </row>
    <row r="2012" spans="1:5" x14ac:dyDescent="0.2">
      <c r="A2012" s="91"/>
      <c r="B2012" s="92"/>
      <c r="C2012" s="93"/>
      <c r="D2012" s="93"/>
      <c r="E2012" s="94"/>
    </row>
    <row r="2013" spans="1:5" x14ac:dyDescent="0.2">
      <c r="A2013" s="91"/>
      <c r="B2013" s="92"/>
      <c r="C2013" s="93"/>
      <c r="D2013" s="93"/>
      <c r="E2013" s="94"/>
    </row>
    <row r="2014" spans="1:5" x14ac:dyDescent="0.2">
      <c r="A2014" s="91"/>
      <c r="B2014" s="92"/>
      <c r="C2014" s="93"/>
      <c r="D2014" s="93"/>
      <c r="E2014" s="94"/>
    </row>
    <row r="2015" spans="1:5" x14ac:dyDescent="0.2">
      <c r="A2015" s="91"/>
      <c r="B2015" s="92"/>
      <c r="C2015" s="93"/>
      <c r="D2015" s="93"/>
      <c r="E2015" s="94"/>
    </row>
    <row r="2016" spans="1:5" x14ac:dyDescent="0.2">
      <c r="A2016" s="91"/>
      <c r="B2016" s="92"/>
      <c r="C2016" s="93"/>
      <c r="D2016" s="93"/>
      <c r="E2016" s="94"/>
    </row>
    <row r="2017" spans="1:5" x14ac:dyDescent="0.2">
      <c r="A2017" s="91"/>
      <c r="B2017" s="92"/>
      <c r="C2017" s="93"/>
      <c r="D2017" s="93"/>
      <c r="E2017" s="94"/>
    </row>
    <row r="2018" spans="1:5" x14ac:dyDescent="0.2">
      <c r="A2018" s="91"/>
      <c r="B2018" s="92"/>
      <c r="C2018" s="93"/>
      <c r="D2018" s="93"/>
      <c r="E2018" s="94"/>
    </row>
    <row r="2019" spans="1:5" x14ac:dyDescent="0.2">
      <c r="A2019" s="91"/>
      <c r="B2019" s="92"/>
      <c r="C2019" s="93"/>
      <c r="D2019" s="93"/>
      <c r="E2019" s="94"/>
    </row>
    <row r="2020" spans="1:5" x14ac:dyDescent="0.2">
      <c r="A2020" s="91"/>
      <c r="B2020" s="92"/>
      <c r="C2020" s="93"/>
      <c r="D2020" s="93"/>
      <c r="E2020" s="94"/>
    </row>
    <row r="2021" spans="1:5" x14ac:dyDescent="0.2">
      <c r="A2021" s="91"/>
      <c r="B2021" s="92"/>
      <c r="C2021" s="93"/>
      <c r="D2021" s="93"/>
      <c r="E2021" s="94"/>
    </row>
    <row r="2022" spans="1:5" x14ac:dyDescent="0.2">
      <c r="A2022" s="91"/>
      <c r="B2022" s="92"/>
      <c r="C2022" s="93"/>
      <c r="D2022" s="93"/>
      <c r="E2022" s="94"/>
    </row>
    <row r="2023" spans="1:5" x14ac:dyDescent="0.2">
      <c r="A2023" s="91"/>
      <c r="B2023" s="92"/>
      <c r="C2023" s="93"/>
      <c r="D2023" s="93"/>
      <c r="E2023" s="94"/>
    </row>
    <row r="2024" spans="1:5" x14ac:dyDescent="0.2">
      <c r="A2024" s="91"/>
      <c r="B2024" s="92"/>
      <c r="C2024" s="93"/>
      <c r="D2024" s="93"/>
      <c r="E2024" s="94"/>
    </row>
    <row r="2025" spans="1:5" x14ac:dyDescent="0.2">
      <c r="A2025" s="91"/>
      <c r="B2025" s="92"/>
      <c r="C2025" s="93"/>
      <c r="D2025" s="93"/>
      <c r="E2025" s="94"/>
    </row>
    <row r="2026" spans="1:5" x14ac:dyDescent="0.2">
      <c r="A2026" s="91"/>
      <c r="B2026" s="92"/>
      <c r="C2026" s="93"/>
      <c r="D2026" s="93"/>
      <c r="E2026" s="94"/>
    </row>
    <row r="2027" spans="1:5" x14ac:dyDescent="0.2">
      <c r="A2027" s="91"/>
      <c r="B2027" s="92"/>
      <c r="C2027" s="93"/>
      <c r="D2027" s="93"/>
      <c r="E2027" s="94"/>
    </row>
    <row r="2028" spans="1:5" x14ac:dyDescent="0.2">
      <c r="A2028" s="91"/>
      <c r="B2028" s="92"/>
      <c r="C2028" s="93"/>
      <c r="D2028" s="93"/>
      <c r="E2028" s="94"/>
    </row>
    <row r="2029" spans="1:5" x14ac:dyDescent="0.2">
      <c r="A2029" s="91"/>
      <c r="B2029" s="92"/>
      <c r="C2029" s="93"/>
      <c r="D2029" s="93"/>
      <c r="E2029" s="94"/>
    </row>
    <row r="2030" spans="1:5" x14ac:dyDescent="0.2">
      <c r="A2030" s="91"/>
      <c r="B2030" s="92"/>
      <c r="C2030" s="93"/>
      <c r="D2030" s="93"/>
      <c r="E2030" s="94"/>
    </row>
    <row r="2031" spans="1:5" x14ac:dyDescent="0.2">
      <c r="A2031" s="91"/>
      <c r="B2031" s="92"/>
      <c r="C2031" s="93"/>
      <c r="D2031" s="93"/>
      <c r="E2031" s="94"/>
    </row>
    <row r="2032" spans="1:5" x14ac:dyDescent="0.2">
      <c r="A2032" s="91"/>
      <c r="B2032" s="92"/>
      <c r="C2032" s="93"/>
      <c r="D2032" s="93"/>
      <c r="E2032" s="94"/>
    </row>
    <row r="2033" spans="1:5" x14ac:dyDescent="0.2">
      <c r="A2033" s="91"/>
      <c r="B2033" s="92"/>
      <c r="C2033" s="93"/>
      <c r="D2033" s="93"/>
      <c r="E2033" s="94"/>
    </row>
    <row r="2034" spans="1:5" x14ac:dyDescent="0.2">
      <c r="A2034" s="91"/>
      <c r="B2034" s="92"/>
      <c r="C2034" s="93"/>
      <c r="D2034" s="93"/>
      <c r="E2034" s="94"/>
    </row>
    <row r="2035" spans="1:5" x14ac:dyDescent="0.2">
      <c r="A2035" s="91"/>
      <c r="B2035" s="92"/>
      <c r="C2035" s="93"/>
      <c r="D2035" s="93"/>
      <c r="E2035" s="94"/>
    </row>
    <row r="2036" spans="1:5" x14ac:dyDescent="0.2">
      <c r="A2036" s="91"/>
      <c r="B2036" s="92"/>
      <c r="C2036" s="93"/>
      <c r="D2036" s="93"/>
      <c r="E2036" s="94"/>
    </row>
    <row r="2037" spans="1:5" x14ac:dyDescent="0.2">
      <c r="A2037" s="91"/>
      <c r="B2037" s="92"/>
      <c r="C2037" s="93"/>
      <c r="D2037" s="93"/>
      <c r="E2037" s="94"/>
    </row>
    <row r="2038" spans="1:5" x14ac:dyDescent="0.2">
      <c r="A2038" s="91"/>
      <c r="B2038" s="92"/>
      <c r="C2038" s="93"/>
      <c r="D2038" s="93"/>
      <c r="E2038" s="94"/>
    </row>
    <row r="2039" spans="1:5" x14ac:dyDescent="0.2">
      <c r="A2039" s="91"/>
      <c r="B2039" s="92"/>
      <c r="C2039" s="93"/>
      <c r="D2039" s="93"/>
      <c r="E2039" s="94"/>
    </row>
    <row r="2040" spans="1:5" x14ac:dyDescent="0.2">
      <c r="A2040" s="91"/>
      <c r="B2040" s="92"/>
      <c r="C2040" s="93"/>
      <c r="D2040" s="93"/>
      <c r="E2040" s="94"/>
    </row>
    <row r="2041" spans="1:5" x14ac:dyDescent="0.2">
      <c r="A2041" s="91"/>
      <c r="B2041" s="92"/>
      <c r="C2041" s="93"/>
      <c r="D2041" s="93"/>
      <c r="E2041" s="94"/>
    </row>
    <row r="2042" spans="1:5" x14ac:dyDescent="0.2">
      <c r="A2042" s="91"/>
      <c r="B2042" s="92"/>
      <c r="C2042" s="93"/>
      <c r="D2042" s="93"/>
      <c r="E2042" s="94"/>
    </row>
    <row r="2043" spans="1:5" x14ac:dyDescent="0.2">
      <c r="A2043" s="91"/>
      <c r="B2043" s="92"/>
      <c r="C2043" s="93"/>
      <c r="D2043" s="93"/>
      <c r="E2043" s="94"/>
    </row>
    <row r="2044" spans="1:5" x14ac:dyDescent="0.2">
      <c r="A2044" s="91"/>
      <c r="B2044" s="92"/>
      <c r="C2044" s="93"/>
      <c r="D2044" s="93"/>
      <c r="E2044" s="94"/>
    </row>
    <row r="2045" spans="1:5" x14ac:dyDescent="0.2">
      <c r="A2045" s="91"/>
      <c r="B2045" s="92"/>
      <c r="C2045" s="93"/>
      <c r="D2045" s="93"/>
      <c r="E2045" s="94"/>
    </row>
    <row r="2046" spans="1:5" x14ac:dyDescent="0.2">
      <c r="A2046" s="91"/>
      <c r="B2046" s="92"/>
      <c r="C2046" s="93"/>
      <c r="D2046" s="93"/>
      <c r="E2046" s="94"/>
    </row>
    <row r="2047" spans="1:5" x14ac:dyDescent="0.2">
      <c r="A2047" s="91"/>
      <c r="B2047" s="92"/>
      <c r="C2047" s="93"/>
      <c r="D2047" s="93"/>
      <c r="E2047" s="94"/>
    </row>
    <row r="2048" spans="1:5" x14ac:dyDescent="0.2">
      <c r="A2048" s="91"/>
      <c r="B2048" s="92"/>
      <c r="C2048" s="93"/>
      <c r="D2048" s="93"/>
      <c r="E2048" s="94"/>
    </row>
    <row r="2049" spans="1:5" x14ac:dyDescent="0.2">
      <c r="A2049" s="91"/>
      <c r="B2049" s="92"/>
      <c r="C2049" s="93"/>
      <c r="D2049" s="93"/>
      <c r="E2049" s="94"/>
    </row>
    <row r="2050" spans="1:5" x14ac:dyDescent="0.2">
      <c r="A2050" s="91"/>
      <c r="B2050" s="92"/>
      <c r="C2050" s="93"/>
      <c r="D2050" s="93"/>
      <c r="E2050" s="94"/>
    </row>
    <row r="2051" spans="1:5" x14ac:dyDescent="0.2">
      <c r="A2051" s="91"/>
      <c r="B2051" s="92"/>
      <c r="C2051" s="93"/>
      <c r="D2051" s="93"/>
      <c r="E2051" s="94"/>
    </row>
    <row r="2052" spans="1:5" x14ac:dyDescent="0.2">
      <c r="A2052" s="91"/>
      <c r="B2052" s="92"/>
      <c r="C2052" s="93"/>
      <c r="D2052" s="93"/>
      <c r="E2052" s="94"/>
    </row>
    <row r="2053" spans="1:5" x14ac:dyDescent="0.2">
      <c r="A2053" s="91"/>
      <c r="B2053" s="92"/>
      <c r="C2053" s="93"/>
      <c r="D2053" s="93"/>
      <c r="E2053" s="94"/>
    </row>
    <row r="2054" spans="1:5" x14ac:dyDescent="0.2">
      <c r="A2054" s="91"/>
      <c r="B2054" s="92"/>
      <c r="C2054" s="93"/>
      <c r="D2054" s="93"/>
      <c r="E2054" s="94"/>
    </row>
    <row r="2055" spans="1:5" x14ac:dyDescent="0.2">
      <c r="A2055" s="91"/>
      <c r="B2055" s="92"/>
      <c r="C2055" s="93"/>
      <c r="D2055" s="93"/>
      <c r="E2055" s="94"/>
    </row>
    <row r="2056" spans="1:5" x14ac:dyDescent="0.2">
      <c r="A2056" s="91"/>
      <c r="B2056" s="92"/>
      <c r="C2056" s="93"/>
      <c r="D2056" s="93"/>
      <c r="E2056" s="94"/>
    </row>
    <row r="2057" spans="1:5" x14ac:dyDescent="0.2">
      <c r="A2057" s="91"/>
      <c r="B2057" s="92"/>
      <c r="C2057" s="93"/>
      <c r="D2057" s="93"/>
      <c r="E2057" s="94"/>
    </row>
    <row r="2058" spans="1:5" x14ac:dyDescent="0.2">
      <c r="A2058" s="91"/>
      <c r="B2058" s="92"/>
      <c r="C2058" s="93"/>
      <c r="D2058" s="93"/>
      <c r="E2058" s="94"/>
    </row>
    <row r="2059" spans="1:5" x14ac:dyDescent="0.2">
      <c r="A2059" s="91"/>
      <c r="B2059" s="92"/>
      <c r="C2059" s="93"/>
      <c r="D2059" s="93"/>
      <c r="E2059" s="94"/>
    </row>
    <row r="2060" spans="1:5" x14ac:dyDescent="0.2">
      <c r="A2060" s="91"/>
      <c r="B2060" s="92"/>
      <c r="C2060" s="93"/>
      <c r="D2060" s="93"/>
      <c r="E2060" s="94"/>
    </row>
    <row r="2061" spans="1:5" x14ac:dyDescent="0.2">
      <c r="A2061" s="91"/>
      <c r="B2061" s="92"/>
      <c r="C2061" s="93"/>
      <c r="D2061" s="93"/>
      <c r="E2061" s="94"/>
    </row>
    <row r="2062" spans="1:5" x14ac:dyDescent="0.2">
      <c r="A2062" s="91"/>
      <c r="B2062" s="92"/>
      <c r="C2062" s="93"/>
      <c r="D2062" s="93"/>
      <c r="E2062" s="94"/>
    </row>
    <row r="2063" spans="1:5" x14ac:dyDescent="0.2">
      <c r="A2063" s="91"/>
      <c r="B2063" s="92"/>
      <c r="C2063" s="93"/>
      <c r="D2063" s="93"/>
      <c r="E2063" s="94"/>
    </row>
    <row r="2064" spans="1:5" x14ac:dyDescent="0.2">
      <c r="A2064" s="91"/>
      <c r="B2064" s="92"/>
      <c r="C2064" s="93"/>
      <c r="D2064" s="93"/>
      <c r="E2064" s="94"/>
    </row>
    <row r="2065" spans="1:5" x14ac:dyDescent="0.2">
      <c r="A2065" s="91"/>
      <c r="B2065" s="92"/>
      <c r="C2065" s="93"/>
      <c r="D2065" s="93"/>
      <c r="E2065" s="94"/>
    </row>
    <row r="2066" spans="1:5" x14ac:dyDescent="0.2">
      <c r="A2066" s="91"/>
      <c r="B2066" s="92"/>
      <c r="C2066" s="93"/>
      <c r="D2066" s="93"/>
      <c r="E2066" s="94"/>
    </row>
    <row r="2067" spans="1:5" x14ac:dyDescent="0.2">
      <c r="A2067" s="91"/>
      <c r="B2067" s="92"/>
      <c r="C2067" s="93"/>
      <c r="D2067" s="93"/>
      <c r="E2067" s="94"/>
    </row>
    <row r="2068" spans="1:5" x14ac:dyDescent="0.2">
      <c r="A2068" s="91"/>
      <c r="B2068" s="92"/>
      <c r="C2068" s="93"/>
      <c r="D2068" s="93"/>
      <c r="E2068" s="94"/>
    </row>
    <row r="2069" spans="1:5" x14ac:dyDescent="0.2">
      <c r="A2069" s="91"/>
      <c r="B2069" s="92"/>
      <c r="C2069" s="93"/>
      <c r="D2069" s="93"/>
      <c r="E2069" s="94"/>
    </row>
    <row r="2070" spans="1:5" x14ac:dyDescent="0.2">
      <c r="A2070" s="91"/>
      <c r="B2070" s="92"/>
      <c r="C2070" s="93"/>
      <c r="D2070" s="93"/>
      <c r="E2070" s="94"/>
    </row>
    <row r="2071" spans="1:5" x14ac:dyDescent="0.2">
      <c r="A2071" s="91"/>
      <c r="B2071" s="92"/>
      <c r="C2071" s="93"/>
      <c r="D2071" s="93"/>
      <c r="E2071" s="94"/>
    </row>
    <row r="2072" spans="1:5" x14ac:dyDescent="0.2">
      <c r="A2072" s="91"/>
      <c r="B2072" s="92"/>
      <c r="C2072" s="93"/>
      <c r="D2072" s="93"/>
      <c r="E2072" s="94"/>
    </row>
    <row r="2073" spans="1:5" x14ac:dyDescent="0.2">
      <c r="A2073" s="91"/>
      <c r="B2073" s="92"/>
      <c r="C2073" s="93"/>
      <c r="D2073" s="93"/>
      <c r="E2073" s="94"/>
    </row>
    <row r="2074" spans="1:5" x14ac:dyDescent="0.2">
      <c r="A2074" s="91"/>
      <c r="B2074" s="92"/>
      <c r="C2074" s="93"/>
      <c r="D2074" s="93"/>
      <c r="E2074" s="94"/>
    </row>
    <row r="2075" spans="1:5" x14ac:dyDescent="0.2">
      <c r="A2075" s="91"/>
      <c r="B2075" s="92"/>
      <c r="C2075" s="93"/>
      <c r="D2075" s="93"/>
      <c r="E2075" s="94"/>
    </row>
    <row r="2076" spans="1:5" x14ac:dyDescent="0.2">
      <c r="A2076" s="91"/>
      <c r="B2076" s="92"/>
      <c r="C2076" s="93"/>
      <c r="D2076" s="93"/>
      <c r="E2076" s="94"/>
    </row>
    <row r="2077" spans="1:5" x14ac:dyDescent="0.2">
      <c r="A2077" s="91"/>
      <c r="B2077" s="92"/>
      <c r="C2077" s="93"/>
      <c r="D2077" s="93"/>
      <c r="E2077" s="94"/>
    </row>
    <row r="2078" spans="1:5" x14ac:dyDescent="0.2">
      <c r="A2078" s="91"/>
      <c r="B2078" s="92"/>
      <c r="C2078" s="93"/>
      <c r="D2078" s="93"/>
      <c r="E2078" s="94"/>
    </row>
    <row r="2079" spans="1:5" x14ac:dyDescent="0.2">
      <c r="A2079" s="91"/>
      <c r="B2079" s="92"/>
      <c r="C2079" s="93"/>
      <c r="D2079" s="93"/>
      <c r="E2079" s="94"/>
    </row>
    <row r="2080" spans="1:5" x14ac:dyDescent="0.2">
      <c r="A2080" s="91"/>
      <c r="B2080" s="92"/>
      <c r="C2080" s="93"/>
      <c r="D2080" s="93"/>
      <c r="E2080" s="94"/>
    </row>
    <row r="2081" spans="1:5" x14ac:dyDescent="0.2">
      <c r="A2081" s="91"/>
      <c r="B2081" s="92"/>
      <c r="C2081" s="93"/>
      <c r="D2081" s="93"/>
      <c r="E2081" s="94"/>
    </row>
    <row r="2082" spans="1:5" x14ac:dyDescent="0.2">
      <c r="A2082" s="91"/>
      <c r="B2082" s="92"/>
      <c r="C2082" s="93"/>
      <c r="D2082" s="93"/>
      <c r="E2082" s="94"/>
    </row>
    <row r="2083" spans="1:5" x14ac:dyDescent="0.2">
      <c r="A2083" s="91"/>
      <c r="B2083" s="92"/>
      <c r="C2083" s="93"/>
      <c r="D2083" s="93"/>
      <c r="E2083" s="94"/>
    </row>
    <row r="2084" spans="1:5" x14ac:dyDescent="0.2">
      <c r="A2084" s="91"/>
      <c r="B2084" s="92"/>
      <c r="C2084" s="93"/>
      <c r="D2084" s="93"/>
      <c r="E2084" s="94"/>
    </row>
    <row r="2085" spans="1:5" x14ac:dyDescent="0.2">
      <c r="A2085" s="91"/>
      <c r="B2085" s="92"/>
      <c r="C2085" s="93"/>
      <c r="D2085" s="93"/>
      <c r="E2085" s="94"/>
    </row>
    <row r="2086" spans="1:5" x14ac:dyDescent="0.2">
      <c r="A2086" s="91"/>
      <c r="B2086" s="92"/>
      <c r="C2086" s="93"/>
      <c r="D2086" s="93"/>
      <c r="E2086" s="94"/>
    </row>
    <row r="2087" spans="1:5" x14ac:dyDescent="0.2">
      <c r="A2087" s="91"/>
      <c r="B2087" s="92"/>
      <c r="C2087" s="93"/>
      <c r="D2087" s="93"/>
      <c r="E2087" s="94"/>
    </row>
    <row r="2088" spans="1:5" x14ac:dyDescent="0.2">
      <c r="A2088" s="91"/>
      <c r="B2088" s="92"/>
      <c r="C2088" s="93"/>
      <c r="D2088" s="93"/>
      <c r="E2088" s="94"/>
    </row>
    <row r="2089" spans="1:5" x14ac:dyDescent="0.2">
      <c r="A2089" s="91"/>
      <c r="B2089" s="92"/>
      <c r="C2089" s="93"/>
      <c r="D2089" s="93"/>
      <c r="E2089" s="94"/>
    </row>
    <row r="2090" spans="1:5" x14ac:dyDescent="0.2">
      <c r="A2090" s="91"/>
      <c r="B2090" s="92"/>
      <c r="C2090" s="93"/>
      <c r="D2090" s="93"/>
      <c r="E2090" s="94"/>
    </row>
    <row r="2091" spans="1:5" x14ac:dyDescent="0.2">
      <c r="A2091" s="91"/>
      <c r="B2091" s="92"/>
      <c r="C2091" s="93"/>
      <c r="D2091" s="93"/>
      <c r="E2091" s="94"/>
    </row>
    <row r="2092" spans="1:5" x14ac:dyDescent="0.2">
      <c r="A2092" s="91"/>
      <c r="B2092" s="92"/>
      <c r="C2092" s="93"/>
      <c r="D2092" s="93"/>
      <c r="E2092" s="94"/>
    </row>
    <row r="2093" spans="1:5" x14ac:dyDescent="0.2">
      <c r="A2093" s="91"/>
      <c r="B2093" s="92"/>
      <c r="C2093" s="93"/>
      <c r="D2093" s="93"/>
      <c r="E2093" s="94"/>
    </row>
    <row r="2094" spans="1:5" x14ac:dyDescent="0.2">
      <c r="A2094" s="91"/>
      <c r="B2094" s="92"/>
      <c r="C2094" s="93"/>
      <c r="D2094" s="93"/>
      <c r="E2094" s="94"/>
    </row>
    <row r="2095" spans="1:5" x14ac:dyDescent="0.2">
      <c r="A2095" s="91"/>
      <c r="B2095" s="92"/>
      <c r="C2095" s="93"/>
      <c r="D2095" s="93"/>
      <c r="E2095" s="94"/>
    </row>
    <row r="2096" spans="1:5" x14ac:dyDescent="0.2">
      <c r="A2096" s="91"/>
      <c r="B2096" s="92"/>
      <c r="C2096" s="93"/>
      <c r="D2096" s="93"/>
      <c r="E2096" s="94"/>
    </row>
    <row r="2097" spans="1:5" x14ac:dyDescent="0.2">
      <c r="A2097" s="91"/>
      <c r="B2097" s="92"/>
      <c r="C2097" s="93"/>
      <c r="D2097" s="93"/>
      <c r="E2097" s="94"/>
    </row>
    <row r="2098" spans="1:5" x14ac:dyDescent="0.2">
      <c r="A2098" s="91"/>
      <c r="B2098" s="92"/>
      <c r="C2098" s="93"/>
      <c r="D2098" s="93"/>
      <c r="E2098" s="94"/>
    </row>
    <row r="2099" spans="1:5" x14ac:dyDescent="0.2">
      <c r="A2099" s="91"/>
      <c r="B2099" s="92"/>
      <c r="C2099" s="93"/>
      <c r="D2099" s="93"/>
      <c r="E2099" s="94"/>
    </row>
    <row r="2100" spans="1:5" x14ac:dyDescent="0.2">
      <c r="A2100" s="91"/>
      <c r="B2100" s="92"/>
      <c r="C2100" s="93"/>
      <c r="D2100" s="93"/>
      <c r="E2100" s="94"/>
    </row>
    <row r="2101" spans="1:5" x14ac:dyDescent="0.2">
      <c r="A2101" s="91"/>
      <c r="B2101" s="92"/>
      <c r="C2101" s="93"/>
      <c r="D2101" s="93"/>
      <c r="E2101" s="94"/>
    </row>
    <row r="2102" spans="1:5" x14ac:dyDescent="0.2">
      <c r="A2102" s="91"/>
      <c r="B2102" s="92"/>
      <c r="C2102" s="93"/>
      <c r="D2102" s="93"/>
      <c r="E2102" s="94"/>
    </row>
    <row r="2103" spans="1:5" x14ac:dyDescent="0.2">
      <c r="A2103" s="91"/>
      <c r="B2103" s="92"/>
      <c r="C2103" s="93"/>
      <c r="D2103" s="93"/>
      <c r="E2103" s="94"/>
    </row>
    <row r="2104" spans="1:5" x14ac:dyDescent="0.2">
      <c r="A2104" s="91"/>
      <c r="B2104" s="92"/>
      <c r="C2104" s="93"/>
      <c r="D2104" s="93"/>
      <c r="E2104" s="94"/>
    </row>
    <row r="2105" spans="1:5" x14ac:dyDescent="0.2">
      <c r="A2105" s="91"/>
      <c r="B2105" s="92"/>
      <c r="C2105" s="93"/>
      <c r="D2105" s="93"/>
      <c r="E2105" s="94"/>
    </row>
    <row r="2106" spans="1:5" x14ac:dyDescent="0.2">
      <c r="A2106" s="91"/>
      <c r="B2106" s="92"/>
      <c r="C2106" s="93"/>
      <c r="D2106" s="93"/>
      <c r="E2106" s="94"/>
    </row>
    <row r="2107" spans="1:5" x14ac:dyDescent="0.2">
      <c r="A2107" s="91"/>
      <c r="B2107" s="92"/>
      <c r="C2107" s="93"/>
      <c r="D2107" s="93"/>
      <c r="E2107" s="94"/>
    </row>
    <row r="2108" spans="1:5" x14ac:dyDescent="0.2">
      <c r="A2108" s="91"/>
      <c r="B2108" s="92"/>
      <c r="C2108" s="93"/>
      <c r="D2108" s="93"/>
      <c r="E2108" s="94"/>
    </row>
    <row r="2109" spans="1:5" x14ac:dyDescent="0.2">
      <c r="A2109" s="91"/>
      <c r="B2109" s="92"/>
      <c r="C2109" s="93"/>
      <c r="D2109" s="93"/>
      <c r="E2109" s="94"/>
    </row>
    <row r="2110" spans="1:5" x14ac:dyDescent="0.2">
      <c r="A2110" s="91"/>
      <c r="B2110" s="92"/>
      <c r="C2110" s="93"/>
      <c r="D2110" s="93"/>
      <c r="E2110" s="94"/>
    </row>
    <row r="2111" spans="1:5" x14ac:dyDescent="0.2">
      <c r="A2111" s="91"/>
      <c r="B2111" s="92"/>
      <c r="C2111" s="93"/>
      <c r="D2111" s="93"/>
      <c r="E2111" s="94"/>
    </row>
    <row r="2112" spans="1:5" x14ac:dyDescent="0.2">
      <c r="A2112" s="91"/>
      <c r="B2112" s="92"/>
      <c r="C2112" s="93"/>
      <c r="D2112" s="93"/>
      <c r="E2112" s="94"/>
    </row>
    <row r="2113" spans="1:5" x14ac:dyDescent="0.2">
      <c r="A2113" s="91"/>
      <c r="B2113" s="92"/>
      <c r="C2113" s="93"/>
      <c r="D2113" s="93"/>
      <c r="E2113" s="94"/>
    </row>
    <row r="2114" spans="1:5" x14ac:dyDescent="0.2">
      <c r="A2114" s="91"/>
      <c r="B2114" s="92"/>
      <c r="C2114" s="93"/>
      <c r="D2114" s="93"/>
      <c r="E2114" s="94"/>
    </row>
    <row r="2115" spans="1:5" x14ac:dyDescent="0.2">
      <c r="A2115" s="91"/>
      <c r="B2115" s="92"/>
      <c r="C2115" s="93"/>
      <c r="D2115" s="93"/>
      <c r="E2115" s="94"/>
    </row>
    <row r="2116" spans="1:5" x14ac:dyDescent="0.2">
      <c r="A2116" s="91"/>
      <c r="B2116" s="92"/>
      <c r="C2116" s="93"/>
      <c r="D2116" s="93"/>
      <c r="E2116" s="94"/>
    </row>
    <row r="2117" spans="1:5" x14ac:dyDescent="0.2">
      <c r="A2117" s="91"/>
      <c r="B2117" s="92"/>
      <c r="C2117" s="93"/>
      <c r="D2117" s="93"/>
      <c r="E2117" s="94"/>
    </row>
    <row r="2118" spans="1:5" x14ac:dyDescent="0.2">
      <c r="A2118" s="91"/>
      <c r="B2118" s="92"/>
      <c r="C2118" s="93"/>
      <c r="D2118" s="93"/>
      <c r="E2118" s="94"/>
    </row>
    <row r="2119" spans="1:5" x14ac:dyDescent="0.2">
      <c r="A2119" s="91"/>
      <c r="B2119" s="92"/>
      <c r="C2119" s="93"/>
      <c r="D2119" s="93"/>
      <c r="E2119" s="94"/>
    </row>
    <row r="2120" spans="1:5" x14ac:dyDescent="0.2">
      <c r="A2120" s="91"/>
      <c r="B2120" s="92"/>
      <c r="C2120" s="93"/>
      <c r="D2120" s="93"/>
      <c r="E2120" s="94"/>
    </row>
    <row r="2121" spans="1:5" x14ac:dyDescent="0.2">
      <c r="A2121" s="91"/>
      <c r="B2121" s="92"/>
      <c r="C2121" s="93"/>
      <c r="D2121" s="93"/>
      <c r="E2121" s="94"/>
    </row>
    <row r="2122" spans="1:5" x14ac:dyDescent="0.2">
      <c r="A2122" s="91"/>
      <c r="B2122" s="92"/>
      <c r="C2122" s="93"/>
      <c r="D2122" s="93"/>
      <c r="E2122" s="94"/>
    </row>
    <row r="2123" spans="1:5" x14ac:dyDescent="0.2">
      <c r="A2123" s="91"/>
      <c r="B2123" s="92"/>
      <c r="C2123" s="93"/>
      <c r="D2123" s="93"/>
      <c r="E2123" s="94"/>
    </row>
    <row r="2124" spans="1:5" x14ac:dyDescent="0.2">
      <c r="A2124" s="91"/>
      <c r="B2124" s="92"/>
      <c r="C2124" s="93"/>
      <c r="D2124" s="93"/>
      <c r="E2124" s="94"/>
    </row>
    <row r="2125" spans="1:5" x14ac:dyDescent="0.2">
      <c r="A2125" s="91"/>
      <c r="B2125" s="92"/>
      <c r="C2125" s="93"/>
      <c r="D2125" s="93"/>
      <c r="E2125" s="94"/>
    </row>
    <row r="2126" spans="1:5" x14ac:dyDescent="0.2">
      <c r="A2126" s="91"/>
      <c r="B2126" s="92"/>
      <c r="C2126" s="93"/>
      <c r="D2126" s="93"/>
      <c r="E2126" s="94"/>
    </row>
    <row r="2127" spans="1:5" x14ac:dyDescent="0.2">
      <c r="A2127" s="91"/>
      <c r="B2127" s="92"/>
      <c r="C2127" s="93"/>
      <c r="D2127" s="93"/>
      <c r="E2127" s="94"/>
    </row>
    <row r="2128" spans="1:5" x14ac:dyDescent="0.2">
      <c r="A2128" s="91"/>
      <c r="B2128" s="92"/>
      <c r="C2128" s="93"/>
      <c r="D2128" s="93"/>
      <c r="E2128" s="94"/>
    </row>
    <row r="2129" spans="1:5" x14ac:dyDescent="0.2">
      <c r="A2129" s="91"/>
      <c r="B2129" s="92"/>
      <c r="C2129" s="93"/>
      <c r="D2129" s="93"/>
      <c r="E2129" s="94"/>
    </row>
    <row r="2130" spans="1:5" x14ac:dyDescent="0.2">
      <c r="A2130" s="91"/>
      <c r="B2130" s="92"/>
      <c r="C2130" s="93"/>
      <c r="D2130" s="93"/>
      <c r="E2130" s="94"/>
    </row>
    <row r="2131" spans="1:5" x14ac:dyDescent="0.2">
      <c r="A2131" s="91"/>
      <c r="B2131" s="92"/>
      <c r="C2131" s="93"/>
      <c r="D2131" s="93"/>
      <c r="E2131" s="94"/>
    </row>
    <row r="2132" spans="1:5" x14ac:dyDescent="0.2">
      <c r="A2132" s="91"/>
      <c r="B2132" s="92"/>
      <c r="C2132" s="93"/>
      <c r="D2132" s="93"/>
      <c r="E2132" s="94"/>
    </row>
    <row r="2133" spans="1:5" x14ac:dyDescent="0.2">
      <c r="A2133" s="91"/>
      <c r="B2133" s="92"/>
      <c r="C2133" s="93"/>
      <c r="D2133" s="93"/>
      <c r="E2133" s="94"/>
    </row>
    <row r="2134" spans="1:5" x14ac:dyDescent="0.2">
      <c r="A2134" s="91"/>
      <c r="B2134" s="92"/>
      <c r="C2134" s="93"/>
      <c r="D2134" s="93"/>
      <c r="E2134" s="94"/>
    </row>
    <row r="2135" spans="1:5" x14ac:dyDescent="0.2">
      <c r="A2135" s="91"/>
      <c r="B2135" s="92"/>
      <c r="C2135" s="93"/>
      <c r="D2135" s="93"/>
      <c r="E2135" s="94"/>
    </row>
    <row r="2136" spans="1:5" x14ac:dyDescent="0.2">
      <c r="A2136" s="91"/>
      <c r="B2136" s="92"/>
      <c r="C2136" s="93"/>
      <c r="D2136" s="93"/>
      <c r="E2136" s="94"/>
    </row>
    <row r="2137" spans="1:5" x14ac:dyDescent="0.2">
      <c r="A2137" s="91"/>
      <c r="B2137" s="92"/>
      <c r="C2137" s="93"/>
      <c r="D2137" s="93"/>
      <c r="E2137" s="94"/>
    </row>
    <row r="2138" spans="1:5" x14ac:dyDescent="0.2">
      <c r="A2138" s="91"/>
      <c r="B2138" s="92"/>
      <c r="C2138" s="93"/>
      <c r="D2138" s="93"/>
      <c r="E2138" s="94"/>
    </row>
    <row r="2139" spans="1:5" x14ac:dyDescent="0.2">
      <c r="A2139" s="91"/>
      <c r="B2139" s="92"/>
      <c r="C2139" s="93"/>
      <c r="D2139" s="93"/>
      <c r="E2139" s="94"/>
    </row>
    <row r="2140" spans="1:5" x14ac:dyDescent="0.2">
      <c r="A2140" s="91"/>
      <c r="B2140" s="92"/>
      <c r="C2140" s="93"/>
      <c r="D2140" s="93"/>
      <c r="E2140" s="94"/>
    </row>
    <row r="2141" spans="1:5" x14ac:dyDescent="0.2">
      <c r="A2141" s="91"/>
      <c r="B2141" s="92"/>
      <c r="C2141" s="93"/>
      <c r="D2141" s="93"/>
      <c r="E2141" s="94"/>
    </row>
    <row r="2142" spans="1:5" x14ac:dyDescent="0.2">
      <c r="A2142" s="91"/>
      <c r="B2142" s="92"/>
      <c r="C2142" s="93"/>
      <c r="D2142" s="93"/>
      <c r="E2142" s="94"/>
    </row>
    <row r="2143" spans="1:5" x14ac:dyDescent="0.2">
      <c r="A2143" s="95"/>
    </row>
    <row r="2144" spans="1:5" x14ac:dyDescent="0.2">
      <c r="A2144" s="95"/>
    </row>
    <row r="2145" spans="1:1" x14ac:dyDescent="0.2">
      <c r="A2145" s="95"/>
    </row>
    <row r="2146" spans="1:1" x14ac:dyDescent="0.2">
      <c r="A2146" s="95"/>
    </row>
    <row r="2147" spans="1:1" x14ac:dyDescent="0.2">
      <c r="A2147" s="95"/>
    </row>
    <row r="2148" spans="1:1" x14ac:dyDescent="0.2">
      <c r="A2148" s="95"/>
    </row>
    <row r="2149" spans="1:1" x14ac:dyDescent="0.2">
      <c r="A2149" s="95"/>
    </row>
    <row r="2150" spans="1:1" x14ac:dyDescent="0.2">
      <c r="A2150" s="95"/>
    </row>
    <row r="2151" spans="1:1" x14ac:dyDescent="0.2">
      <c r="A2151" s="95"/>
    </row>
    <row r="2152" spans="1:1" x14ac:dyDescent="0.2">
      <c r="A2152" s="95"/>
    </row>
    <row r="2153" spans="1:1" x14ac:dyDescent="0.2">
      <c r="A2153" s="95"/>
    </row>
    <row r="2154" spans="1:1" x14ac:dyDescent="0.2">
      <c r="A2154" s="95"/>
    </row>
    <row r="2155" spans="1:1" x14ac:dyDescent="0.2">
      <c r="A2155" s="95"/>
    </row>
    <row r="2156" spans="1:1" x14ac:dyDescent="0.2">
      <c r="A2156" s="95"/>
    </row>
    <row r="2157" spans="1:1" x14ac:dyDescent="0.2">
      <c r="A2157" s="95"/>
    </row>
    <row r="2158" spans="1:1" x14ac:dyDescent="0.2">
      <c r="A2158" s="95"/>
    </row>
    <row r="2159" spans="1:1" x14ac:dyDescent="0.2">
      <c r="A2159" s="95"/>
    </row>
    <row r="2160" spans="1:1" x14ac:dyDescent="0.2">
      <c r="A2160" s="95"/>
    </row>
    <row r="2161" spans="1:1" x14ac:dyDescent="0.2">
      <c r="A2161" s="95"/>
    </row>
    <row r="2162" spans="1:1" x14ac:dyDescent="0.2">
      <c r="A2162" s="95"/>
    </row>
    <row r="2163" spans="1:1" x14ac:dyDescent="0.2">
      <c r="A2163" s="95"/>
    </row>
    <row r="2164" spans="1:1" x14ac:dyDescent="0.2">
      <c r="A2164" s="95"/>
    </row>
    <row r="2165" spans="1:1" x14ac:dyDescent="0.2">
      <c r="A2165" s="95"/>
    </row>
    <row r="2166" spans="1:1" x14ac:dyDescent="0.2">
      <c r="A2166" s="95"/>
    </row>
    <row r="2167" spans="1:1" x14ac:dyDescent="0.2">
      <c r="A2167" s="95"/>
    </row>
    <row r="2168" spans="1:1" x14ac:dyDescent="0.2">
      <c r="A2168" s="95"/>
    </row>
    <row r="2169" spans="1:1" x14ac:dyDescent="0.2">
      <c r="A2169" s="95"/>
    </row>
    <row r="2170" spans="1:1" x14ac:dyDescent="0.2">
      <c r="A2170" s="95"/>
    </row>
    <row r="2171" spans="1:1" x14ac:dyDescent="0.2">
      <c r="A2171" s="95"/>
    </row>
    <row r="2172" spans="1:1" x14ac:dyDescent="0.2">
      <c r="A2172" s="95"/>
    </row>
    <row r="2173" spans="1:1" x14ac:dyDescent="0.2">
      <c r="A2173" s="95"/>
    </row>
    <row r="2174" spans="1:1" x14ac:dyDescent="0.2">
      <c r="A2174" s="95"/>
    </row>
    <row r="2175" spans="1:1" x14ac:dyDescent="0.2">
      <c r="A2175" s="95"/>
    </row>
    <row r="2176" spans="1:1" x14ac:dyDescent="0.2">
      <c r="A2176" s="95"/>
    </row>
    <row r="2177" spans="1:1" x14ac:dyDescent="0.2">
      <c r="A2177" s="95"/>
    </row>
    <row r="2178" spans="1:1" x14ac:dyDescent="0.2">
      <c r="A2178" s="95"/>
    </row>
    <row r="2179" spans="1:1" x14ac:dyDescent="0.2">
      <c r="A2179" s="95"/>
    </row>
    <row r="2180" spans="1:1" x14ac:dyDescent="0.2">
      <c r="A2180" s="95"/>
    </row>
    <row r="2181" spans="1:1" x14ac:dyDescent="0.2">
      <c r="A2181" s="95"/>
    </row>
    <row r="2182" spans="1:1" x14ac:dyDescent="0.2">
      <c r="A2182" s="95"/>
    </row>
    <row r="2183" spans="1:1" x14ac:dyDescent="0.2">
      <c r="A2183" s="95"/>
    </row>
    <row r="2184" spans="1:1" x14ac:dyDescent="0.2">
      <c r="A2184" s="95"/>
    </row>
    <row r="2185" spans="1:1" x14ac:dyDescent="0.2">
      <c r="A2185" s="95"/>
    </row>
    <row r="2186" spans="1:1" x14ac:dyDescent="0.2">
      <c r="A2186" s="95"/>
    </row>
    <row r="2187" spans="1:1" x14ac:dyDescent="0.2">
      <c r="A2187" s="95"/>
    </row>
    <row r="2188" spans="1:1" x14ac:dyDescent="0.2">
      <c r="A2188" s="95"/>
    </row>
    <row r="2189" spans="1:1" x14ac:dyDescent="0.2">
      <c r="A2189" s="95"/>
    </row>
    <row r="2190" spans="1:1" x14ac:dyDescent="0.2">
      <c r="A2190" s="95"/>
    </row>
    <row r="2191" spans="1:1" x14ac:dyDescent="0.2">
      <c r="A2191" s="95"/>
    </row>
    <row r="2192" spans="1:1" x14ac:dyDescent="0.2">
      <c r="A2192" s="95"/>
    </row>
    <row r="2193" spans="1:1" x14ac:dyDescent="0.2">
      <c r="A2193" s="95"/>
    </row>
    <row r="2194" spans="1:1" x14ac:dyDescent="0.2">
      <c r="A2194" s="95"/>
    </row>
    <row r="2195" spans="1:1" x14ac:dyDescent="0.2">
      <c r="A2195" s="95"/>
    </row>
    <row r="2196" spans="1:1" x14ac:dyDescent="0.2">
      <c r="A2196" s="95"/>
    </row>
    <row r="2197" spans="1:1" x14ac:dyDescent="0.2">
      <c r="A2197" s="95"/>
    </row>
    <row r="2198" spans="1:1" x14ac:dyDescent="0.2">
      <c r="A2198" s="95"/>
    </row>
    <row r="2199" spans="1:1" x14ac:dyDescent="0.2">
      <c r="A2199" s="95"/>
    </row>
    <row r="2200" spans="1:1" x14ac:dyDescent="0.2">
      <c r="A2200" s="95"/>
    </row>
    <row r="2201" spans="1:1" x14ac:dyDescent="0.2">
      <c r="A2201" s="95"/>
    </row>
    <row r="2202" spans="1:1" x14ac:dyDescent="0.2">
      <c r="A2202" s="95"/>
    </row>
    <row r="2203" spans="1:1" x14ac:dyDescent="0.2">
      <c r="A2203" s="95"/>
    </row>
    <row r="2204" spans="1:1" x14ac:dyDescent="0.2">
      <c r="A2204" s="95"/>
    </row>
    <row r="2205" spans="1:1" x14ac:dyDescent="0.2">
      <c r="A2205" s="95"/>
    </row>
    <row r="2206" spans="1:1" x14ac:dyDescent="0.2">
      <c r="A2206" s="95"/>
    </row>
    <row r="2207" spans="1:1" x14ac:dyDescent="0.2">
      <c r="A2207" s="95"/>
    </row>
    <row r="2208" spans="1:1" x14ac:dyDescent="0.2">
      <c r="A2208" s="95"/>
    </row>
    <row r="2209" spans="1:1" x14ac:dyDescent="0.2">
      <c r="A2209" s="95"/>
    </row>
    <row r="2210" spans="1:1" x14ac:dyDescent="0.2">
      <c r="A2210" s="95"/>
    </row>
    <row r="2211" spans="1:1" x14ac:dyDescent="0.2">
      <c r="A2211" s="95"/>
    </row>
    <row r="2212" spans="1:1" x14ac:dyDescent="0.2">
      <c r="A2212" s="95"/>
    </row>
    <row r="2213" spans="1:1" x14ac:dyDescent="0.2">
      <c r="A2213" s="95"/>
    </row>
    <row r="2214" spans="1:1" x14ac:dyDescent="0.2">
      <c r="A2214" s="95"/>
    </row>
    <row r="2215" spans="1:1" x14ac:dyDescent="0.2">
      <c r="A2215" s="95"/>
    </row>
    <row r="2216" spans="1:1" x14ac:dyDescent="0.2">
      <c r="A2216" s="95"/>
    </row>
    <row r="2217" spans="1:1" x14ac:dyDescent="0.2">
      <c r="A2217" s="95"/>
    </row>
    <row r="2218" spans="1:1" x14ac:dyDescent="0.2">
      <c r="A2218" s="95"/>
    </row>
    <row r="2219" spans="1:1" x14ac:dyDescent="0.2">
      <c r="A2219" s="95"/>
    </row>
    <row r="2220" spans="1:1" x14ac:dyDescent="0.2">
      <c r="A2220" s="95"/>
    </row>
    <row r="2221" spans="1:1" x14ac:dyDescent="0.2">
      <c r="A2221" s="95"/>
    </row>
    <row r="2222" spans="1:1" x14ac:dyDescent="0.2">
      <c r="A2222" s="95"/>
    </row>
    <row r="2223" spans="1:1" x14ac:dyDescent="0.2">
      <c r="A2223" s="95"/>
    </row>
    <row r="2224" spans="1:1" x14ac:dyDescent="0.2">
      <c r="A2224" s="95"/>
    </row>
    <row r="2225" spans="1:1" x14ac:dyDescent="0.2">
      <c r="A2225" s="95"/>
    </row>
    <row r="2226" spans="1:1" x14ac:dyDescent="0.2">
      <c r="A2226" s="95"/>
    </row>
    <row r="2227" spans="1:1" x14ac:dyDescent="0.2">
      <c r="A2227" s="95"/>
    </row>
    <row r="2228" spans="1:1" x14ac:dyDescent="0.2">
      <c r="A2228" s="95"/>
    </row>
    <row r="2229" spans="1:1" x14ac:dyDescent="0.2">
      <c r="A2229" s="95"/>
    </row>
    <row r="2230" spans="1:1" x14ac:dyDescent="0.2">
      <c r="A2230" s="95"/>
    </row>
    <row r="2231" spans="1:1" x14ac:dyDescent="0.2">
      <c r="A2231" s="95"/>
    </row>
    <row r="2232" spans="1:1" x14ac:dyDescent="0.2">
      <c r="A2232" s="95"/>
    </row>
    <row r="2233" spans="1:1" x14ac:dyDescent="0.2">
      <c r="A2233" s="95"/>
    </row>
    <row r="2234" spans="1:1" x14ac:dyDescent="0.2">
      <c r="A2234" s="95"/>
    </row>
    <row r="2235" spans="1:1" x14ac:dyDescent="0.2">
      <c r="A2235" s="95"/>
    </row>
    <row r="2236" spans="1:1" x14ac:dyDescent="0.2">
      <c r="A2236" s="95"/>
    </row>
    <row r="2237" spans="1:1" x14ac:dyDescent="0.2">
      <c r="A2237" s="95"/>
    </row>
    <row r="2238" spans="1:1" x14ac:dyDescent="0.2">
      <c r="A2238" s="95"/>
    </row>
    <row r="2239" spans="1:1" x14ac:dyDescent="0.2">
      <c r="A2239" s="95"/>
    </row>
    <row r="2240" spans="1:1" x14ac:dyDescent="0.2">
      <c r="A2240" s="95"/>
    </row>
    <row r="2241" spans="1:1" x14ac:dyDescent="0.2">
      <c r="A2241" s="95"/>
    </row>
    <row r="2242" spans="1:1" x14ac:dyDescent="0.2">
      <c r="A2242" s="95"/>
    </row>
    <row r="2243" spans="1:1" x14ac:dyDescent="0.2">
      <c r="A2243" s="95"/>
    </row>
    <row r="2244" spans="1:1" x14ac:dyDescent="0.2">
      <c r="A2244" s="95"/>
    </row>
    <row r="2245" spans="1:1" x14ac:dyDescent="0.2">
      <c r="A2245" s="95"/>
    </row>
    <row r="2246" spans="1:1" x14ac:dyDescent="0.2">
      <c r="A2246" s="95"/>
    </row>
    <row r="2247" spans="1:1" x14ac:dyDescent="0.2">
      <c r="A2247" s="95"/>
    </row>
    <row r="2248" spans="1:1" x14ac:dyDescent="0.2">
      <c r="A2248" s="95"/>
    </row>
    <row r="2249" spans="1:1" x14ac:dyDescent="0.2">
      <c r="A2249" s="95"/>
    </row>
    <row r="2250" spans="1:1" x14ac:dyDescent="0.2">
      <c r="A2250" s="95"/>
    </row>
    <row r="2251" spans="1:1" x14ac:dyDescent="0.2">
      <c r="A2251" s="95"/>
    </row>
    <row r="2252" spans="1:1" x14ac:dyDescent="0.2">
      <c r="A2252" s="95"/>
    </row>
    <row r="2253" spans="1:1" x14ac:dyDescent="0.2">
      <c r="A2253" s="95"/>
    </row>
    <row r="2254" spans="1:1" x14ac:dyDescent="0.2">
      <c r="A2254" s="95"/>
    </row>
    <row r="2255" spans="1:1" x14ac:dyDescent="0.2">
      <c r="A2255" s="95"/>
    </row>
    <row r="2256" spans="1:1" x14ac:dyDescent="0.2">
      <c r="A2256" s="95"/>
    </row>
    <row r="2257" spans="1:1" x14ac:dyDescent="0.2">
      <c r="A2257" s="95"/>
    </row>
    <row r="2258" spans="1:1" x14ac:dyDescent="0.2">
      <c r="A2258" s="95"/>
    </row>
    <row r="2259" spans="1:1" x14ac:dyDescent="0.2">
      <c r="A2259" s="95"/>
    </row>
    <row r="2260" spans="1:1" x14ac:dyDescent="0.2">
      <c r="A2260" s="95"/>
    </row>
    <row r="2261" spans="1:1" x14ac:dyDescent="0.2">
      <c r="A2261" s="95"/>
    </row>
    <row r="2262" spans="1:1" x14ac:dyDescent="0.2">
      <c r="A2262" s="95"/>
    </row>
    <row r="2263" spans="1:1" x14ac:dyDescent="0.2">
      <c r="A2263" s="95"/>
    </row>
    <row r="2264" spans="1:1" x14ac:dyDescent="0.2">
      <c r="A2264" s="95"/>
    </row>
    <row r="2265" spans="1:1" x14ac:dyDescent="0.2">
      <c r="A2265" s="95"/>
    </row>
    <row r="2266" spans="1:1" x14ac:dyDescent="0.2">
      <c r="A2266" s="95"/>
    </row>
    <row r="2267" spans="1:1" x14ac:dyDescent="0.2">
      <c r="A2267" s="95"/>
    </row>
    <row r="2268" spans="1:1" x14ac:dyDescent="0.2">
      <c r="A2268" s="95"/>
    </row>
    <row r="2269" spans="1:1" x14ac:dyDescent="0.2">
      <c r="A2269" s="95"/>
    </row>
    <row r="2270" spans="1:1" x14ac:dyDescent="0.2">
      <c r="A2270" s="95"/>
    </row>
    <row r="2271" spans="1:1" x14ac:dyDescent="0.2">
      <c r="A2271" s="95"/>
    </row>
    <row r="2272" spans="1:1" x14ac:dyDescent="0.2">
      <c r="A2272" s="95"/>
    </row>
    <row r="2273" spans="1:1" x14ac:dyDescent="0.2">
      <c r="A2273" s="95"/>
    </row>
    <row r="2274" spans="1:1" x14ac:dyDescent="0.2">
      <c r="A2274" s="95"/>
    </row>
    <row r="2275" spans="1:1" x14ac:dyDescent="0.2">
      <c r="A2275" s="95"/>
    </row>
    <row r="2276" spans="1:1" x14ac:dyDescent="0.2">
      <c r="A2276" s="95"/>
    </row>
    <row r="2277" spans="1:1" x14ac:dyDescent="0.2">
      <c r="A2277" s="95"/>
    </row>
    <row r="2278" spans="1:1" x14ac:dyDescent="0.2">
      <c r="A2278" s="95"/>
    </row>
    <row r="2279" spans="1:1" x14ac:dyDescent="0.2">
      <c r="A2279" s="95"/>
    </row>
    <row r="2280" spans="1:1" x14ac:dyDescent="0.2">
      <c r="A2280" s="95"/>
    </row>
    <row r="2281" spans="1:1" x14ac:dyDescent="0.2">
      <c r="A2281" s="95"/>
    </row>
    <row r="2282" spans="1:1" x14ac:dyDescent="0.2">
      <c r="A2282" s="95"/>
    </row>
    <row r="2283" spans="1:1" x14ac:dyDescent="0.2">
      <c r="A2283" s="95"/>
    </row>
    <row r="2284" spans="1:1" x14ac:dyDescent="0.2">
      <c r="A2284" s="95"/>
    </row>
    <row r="2285" spans="1:1" x14ac:dyDescent="0.2">
      <c r="A2285" s="95"/>
    </row>
    <row r="2286" spans="1:1" x14ac:dyDescent="0.2">
      <c r="A2286" s="95"/>
    </row>
    <row r="2287" spans="1:1" x14ac:dyDescent="0.2">
      <c r="A2287" s="95"/>
    </row>
    <row r="2288" spans="1:1" x14ac:dyDescent="0.2">
      <c r="A2288" s="95"/>
    </row>
    <row r="2289" spans="1:1" x14ac:dyDescent="0.2">
      <c r="A2289" s="95"/>
    </row>
    <row r="2290" spans="1:1" x14ac:dyDescent="0.2">
      <c r="A2290" s="95"/>
    </row>
    <row r="2291" spans="1:1" x14ac:dyDescent="0.2">
      <c r="A2291" s="95"/>
    </row>
    <row r="2292" spans="1:1" x14ac:dyDescent="0.2">
      <c r="A2292" s="95"/>
    </row>
    <row r="2293" spans="1:1" x14ac:dyDescent="0.2">
      <c r="A2293" s="95"/>
    </row>
    <row r="2294" spans="1:1" x14ac:dyDescent="0.2">
      <c r="A2294" s="95"/>
    </row>
    <row r="2295" spans="1:1" x14ac:dyDescent="0.2">
      <c r="A2295" s="95"/>
    </row>
    <row r="2296" spans="1:1" x14ac:dyDescent="0.2">
      <c r="A2296" s="95"/>
    </row>
    <row r="2297" spans="1:1" x14ac:dyDescent="0.2">
      <c r="A2297" s="95"/>
    </row>
    <row r="2298" spans="1:1" x14ac:dyDescent="0.2">
      <c r="A2298" s="95"/>
    </row>
    <row r="2299" spans="1:1" x14ac:dyDescent="0.2">
      <c r="A2299" s="95"/>
    </row>
    <row r="2300" spans="1:1" x14ac:dyDescent="0.2">
      <c r="A2300" s="95"/>
    </row>
    <row r="2301" spans="1:1" x14ac:dyDescent="0.2">
      <c r="A2301" s="95"/>
    </row>
    <row r="2302" spans="1:1" x14ac:dyDescent="0.2">
      <c r="A2302" s="95"/>
    </row>
    <row r="2303" spans="1:1" x14ac:dyDescent="0.2">
      <c r="A2303" s="95"/>
    </row>
    <row r="2304" spans="1:1" x14ac:dyDescent="0.2">
      <c r="A2304" s="95"/>
    </row>
    <row r="2305" spans="1:1" x14ac:dyDescent="0.2">
      <c r="A2305" s="95"/>
    </row>
    <row r="2306" spans="1:1" x14ac:dyDescent="0.2">
      <c r="A2306" s="95"/>
    </row>
    <row r="2307" spans="1:1" x14ac:dyDescent="0.2">
      <c r="A2307" s="95"/>
    </row>
    <row r="2308" spans="1:1" x14ac:dyDescent="0.2">
      <c r="A2308" s="95"/>
    </row>
    <row r="2309" spans="1:1" x14ac:dyDescent="0.2">
      <c r="A2309" s="95"/>
    </row>
    <row r="2310" spans="1:1" x14ac:dyDescent="0.2">
      <c r="A2310" s="95"/>
    </row>
    <row r="2311" spans="1:1" x14ac:dyDescent="0.2">
      <c r="A2311" s="95"/>
    </row>
    <row r="2312" spans="1:1" x14ac:dyDescent="0.2">
      <c r="A2312" s="95"/>
    </row>
    <row r="2313" spans="1:1" x14ac:dyDescent="0.2">
      <c r="A2313" s="95"/>
    </row>
    <row r="2314" spans="1:1" x14ac:dyDescent="0.2">
      <c r="A2314" s="95"/>
    </row>
    <row r="2315" spans="1:1" x14ac:dyDescent="0.2">
      <c r="A2315" s="95"/>
    </row>
    <row r="2316" spans="1:1" x14ac:dyDescent="0.2">
      <c r="A2316" s="95"/>
    </row>
    <row r="2317" spans="1:1" x14ac:dyDescent="0.2">
      <c r="A2317" s="95"/>
    </row>
    <row r="2318" spans="1:1" x14ac:dyDescent="0.2">
      <c r="A2318" s="95"/>
    </row>
    <row r="2319" spans="1:1" x14ac:dyDescent="0.2">
      <c r="A2319" s="95"/>
    </row>
    <row r="2320" spans="1:1" x14ac:dyDescent="0.2">
      <c r="A2320" s="95"/>
    </row>
    <row r="2321" spans="1:1" x14ac:dyDescent="0.2">
      <c r="A2321" s="95"/>
    </row>
    <row r="2322" spans="1:1" x14ac:dyDescent="0.2">
      <c r="A2322" s="95"/>
    </row>
    <row r="2323" spans="1:1" x14ac:dyDescent="0.2">
      <c r="A2323" s="95"/>
    </row>
    <row r="2324" spans="1:1" x14ac:dyDescent="0.2">
      <c r="A2324" s="95"/>
    </row>
    <row r="2325" spans="1:1" x14ac:dyDescent="0.2">
      <c r="A2325" s="95"/>
    </row>
    <row r="2326" spans="1:1" x14ac:dyDescent="0.2">
      <c r="A2326" s="95"/>
    </row>
    <row r="2327" spans="1:1" x14ac:dyDescent="0.2">
      <c r="A2327" s="95"/>
    </row>
    <row r="2328" spans="1:1" x14ac:dyDescent="0.2">
      <c r="A2328" s="95"/>
    </row>
    <row r="2329" spans="1:1" x14ac:dyDescent="0.2">
      <c r="A2329" s="95"/>
    </row>
    <row r="2330" spans="1:1" x14ac:dyDescent="0.2">
      <c r="A2330" s="95"/>
    </row>
    <row r="2331" spans="1:1" x14ac:dyDescent="0.2">
      <c r="A2331" s="95"/>
    </row>
    <row r="2332" spans="1:1" x14ac:dyDescent="0.2">
      <c r="A2332" s="95"/>
    </row>
    <row r="2333" spans="1:1" x14ac:dyDescent="0.2">
      <c r="A2333" s="95"/>
    </row>
    <row r="2334" spans="1:1" x14ac:dyDescent="0.2">
      <c r="A2334" s="95"/>
    </row>
    <row r="2335" spans="1:1" x14ac:dyDescent="0.2">
      <c r="A2335" s="95"/>
    </row>
    <row r="2336" spans="1:1" x14ac:dyDescent="0.2">
      <c r="A2336" s="95"/>
    </row>
    <row r="2337" spans="1:1" x14ac:dyDescent="0.2">
      <c r="A2337" s="95"/>
    </row>
    <row r="2338" spans="1:1" x14ac:dyDescent="0.2">
      <c r="A2338" s="95"/>
    </row>
    <row r="2339" spans="1:1" x14ac:dyDescent="0.2">
      <c r="A2339" s="95"/>
    </row>
    <row r="2340" spans="1:1" x14ac:dyDescent="0.2">
      <c r="A2340" s="95"/>
    </row>
    <row r="2341" spans="1:1" x14ac:dyDescent="0.2">
      <c r="A2341" s="95"/>
    </row>
    <row r="2342" spans="1:1" x14ac:dyDescent="0.2">
      <c r="A2342" s="95"/>
    </row>
    <row r="2343" spans="1:1" x14ac:dyDescent="0.2">
      <c r="A2343" s="95"/>
    </row>
    <row r="2344" spans="1:1" x14ac:dyDescent="0.2">
      <c r="A2344" s="95"/>
    </row>
    <row r="2345" spans="1:1" x14ac:dyDescent="0.2">
      <c r="A2345" s="95"/>
    </row>
    <row r="2346" spans="1:1" x14ac:dyDescent="0.2">
      <c r="A2346" s="95"/>
    </row>
    <row r="2347" spans="1:1" x14ac:dyDescent="0.2">
      <c r="A2347" s="95"/>
    </row>
    <row r="2348" spans="1:1" x14ac:dyDescent="0.2">
      <c r="A2348" s="95"/>
    </row>
    <row r="2349" spans="1:1" x14ac:dyDescent="0.2">
      <c r="A2349" s="95"/>
    </row>
    <row r="2350" spans="1:1" x14ac:dyDescent="0.2">
      <c r="A2350" s="95"/>
    </row>
    <row r="2351" spans="1:1" x14ac:dyDescent="0.2">
      <c r="A2351" s="95"/>
    </row>
    <row r="2352" spans="1:1" x14ac:dyDescent="0.2">
      <c r="A2352" s="95"/>
    </row>
    <row r="2353" spans="1:1" x14ac:dyDescent="0.2">
      <c r="A2353" s="95"/>
    </row>
    <row r="2354" spans="1:1" x14ac:dyDescent="0.2">
      <c r="A2354" s="95"/>
    </row>
    <row r="2355" spans="1:1" x14ac:dyDescent="0.2">
      <c r="A2355" s="95"/>
    </row>
    <row r="2356" spans="1:1" x14ac:dyDescent="0.2">
      <c r="A2356" s="95"/>
    </row>
    <row r="2357" spans="1:1" x14ac:dyDescent="0.2">
      <c r="A2357" s="95"/>
    </row>
    <row r="2358" spans="1:1" x14ac:dyDescent="0.2">
      <c r="A2358" s="95"/>
    </row>
    <row r="2359" spans="1:1" x14ac:dyDescent="0.2">
      <c r="A2359" s="95"/>
    </row>
    <row r="2360" spans="1:1" x14ac:dyDescent="0.2">
      <c r="A2360" s="95"/>
    </row>
    <row r="2361" spans="1:1" x14ac:dyDescent="0.2">
      <c r="A2361" s="95"/>
    </row>
    <row r="2362" spans="1:1" x14ac:dyDescent="0.2">
      <c r="A2362" s="95"/>
    </row>
    <row r="2363" spans="1:1" x14ac:dyDescent="0.2">
      <c r="A2363" s="95"/>
    </row>
    <row r="2364" spans="1:1" x14ac:dyDescent="0.2">
      <c r="A2364" s="95"/>
    </row>
    <row r="2365" spans="1:1" x14ac:dyDescent="0.2">
      <c r="A2365" s="95"/>
    </row>
    <row r="2366" spans="1:1" x14ac:dyDescent="0.2">
      <c r="A2366" s="95"/>
    </row>
    <row r="2367" spans="1:1" x14ac:dyDescent="0.2">
      <c r="A2367" s="95"/>
    </row>
    <row r="2368" spans="1:1" x14ac:dyDescent="0.2">
      <c r="A2368" s="95"/>
    </row>
    <row r="2369" spans="1:1" x14ac:dyDescent="0.2">
      <c r="A2369" s="95"/>
    </row>
    <row r="2370" spans="1:1" x14ac:dyDescent="0.2">
      <c r="A2370" s="95"/>
    </row>
    <row r="2371" spans="1:1" x14ac:dyDescent="0.2">
      <c r="A2371" s="95"/>
    </row>
    <row r="2372" spans="1:1" x14ac:dyDescent="0.2">
      <c r="A2372" s="95"/>
    </row>
    <row r="2373" spans="1:1" x14ac:dyDescent="0.2">
      <c r="A2373" s="95"/>
    </row>
    <row r="2374" spans="1:1" x14ac:dyDescent="0.2">
      <c r="A2374" s="95"/>
    </row>
    <row r="2375" spans="1:1" x14ac:dyDescent="0.2">
      <c r="A2375" s="95"/>
    </row>
    <row r="2376" spans="1:1" x14ac:dyDescent="0.2">
      <c r="A2376" s="95"/>
    </row>
    <row r="2377" spans="1:1" x14ac:dyDescent="0.2">
      <c r="A2377" s="95"/>
    </row>
    <row r="2378" spans="1:1" x14ac:dyDescent="0.2">
      <c r="A2378" s="95"/>
    </row>
    <row r="2379" spans="1:1" x14ac:dyDescent="0.2">
      <c r="A2379" s="95"/>
    </row>
    <row r="2380" spans="1:1" x14ac:dyDescent="0.2">
      <c r="A2380" s="95"/>
    </row>
    <row r="2381" spans="1:1" x14ac:dyDescent="0.2">
      <c r="A2381" s="95"/>
    </row>
    <row r="2382" spans="1:1" x14ac:dyDescent="0.2">
      <c r="A2382" s="95"/>
    </row>
    <row r="2383" spans="1:1" x14ac:dyDescent="0.2">
      <c r="A2383" s="95"/>
    </row>
    <row r="2384" spans="1:1" x14ac:dyDescent="0.2">
      <c r="A2384" s="95"/>
    </row>
    <row r="2385" spans="1:1" x14ac:dyDescent="0.2">
      <c r="A2385" s="95"/>
    </row>
    <row r="2386" spans="1:1" x14ac:dyDescent="0.2">
      <c r="A2386" s="95"/>
    </row>
    <row r="2387" spans="1:1" x14ac:dyDescent="0.2">
      <c r="A2387" s="95"/>
    </row>
    <row r="2388" spans="1:1" x14ac:dyDescent="0.2">
      <c r="A2388" s="95"/>
    </row>
    <row r="2389" spans="1:1" x14ac:dyDescent="0.2">
      <c r="A2389" s="95"/>
    </row>
    <row r="2390" spans="1:1" x14ac:dyDescent="0.2">
      <c r="A2390" s="95"/>
    </row>
    <row r="2391" spans="1:1" x14ac:dyDescent="0.2">
      <c r="A2391" s="95"/>
    </row>
    <row r="2392" spans="1:1" x14ac:dyDescent="0.2">
      <c r="A2392" s="95"/>
    </row>
    <row r="2393" spans="1:1" x14ac:dyDescent="0.2">
      <c r="A2393" s="95"/>
    </row>
    <row r="2394" spans="1:1" x14ac:dyDescent="0.2">
      <c r="A2394" s="95"/>
    </row>
    <row r="2395" spans="1:1" x14ac:dyDescent="0.2">
      <c r="A2395" s="95"/>
    </row>
    <row r="2396" spans="1:1" x14ac:dyDescent="0.2">
      <c r="A2396" s="95"/>
    </row>
    <row r="2397" spans="1:1" x14ac:dyDescent="0.2">
      <c r="A2397" s="95"/>
    </row>
    <row r="2398" spans="1:1" x14ac:dyDescent="0.2">
      <c r="A2398" s="95"/>
    </row>
    <row r="2399" spans="1:1" x14ac:dyDescent="0.2">
      <c r="A2399" s="95"/>
    </row>
    <row r="2400" spans="1:1" x14ac:dyDescent="0.2">
      <c r="A2400" s="95"/>
    </row>
    <row r="2401" spans="1:1" x14ac:dyDescent="0.2">
      <c r="A2401" s="95"/>
    </row>
    <row r="2402" spans="1:1" x14ac:dyDescent="0.2">
      <c r="A2402" s="95"/>
    </row>
    <row r="2403" spans="1:1" x14ac:dyDescent="0.2">
      <c r="A2403" s="95"/>
    </row>
    <row r="2404" spans="1:1" x14ac:dyDescent="0.2">
      <c r="A2404" s="95"/>
    </row>
    <row r="2405" spans="1:1" x14ac:dyDescent="0.2">
      <c r="A2405" s="95"/>
    </row>
    <row r="2406" spans="1:1" x14ac:dyDescent="0.2">
      <c r="A2406" s="95"/>
    </row>
    <row r="2407" spans="1:1" x14ac:dyDescent="0.2">
      <c r="A2407" s="95"/>
    </row>
    <row r="2408" spans="1:1" x14ac:dyDescent="0.2">
      <c r="A2408" s="95"/>
    </row>
    <row r="2409" spans="1:1" x14ac:dyDescent="0.2">
      <c r="A2409" s="95"/>
    </row>
    <row r="2410" spans="1:1" x14ac:dyDescent="0.2">
      <c r="A2410" s="95"/>
    </row>
    <row r="2411" spans="1:1" x14ac:dyDescent="0.2">
      <c r="A2411" s="95"/>
    </row>
    <row r="2412" spans="1:1" x14ac:dyDescent="0.2">
      <c r="A2412" s="95"/>
    </row>
    <row r="2413" spans="1:1" x14ac:dyDescent="0.2">
      <c r="A2413" s="95"/>
    </row>
    <row r="2414" spans="1:1" x14ac:dyDescent="0.2">
      <c r="A2414" s="95"/>
    </row>
    <row r="2415" spans="1:1" x14ac:dyDescent="0.2">
      <c r="A2415" s="95"/>
    </row>
    <row r="2416" spans="1:1" x14ac:dyDescent="0.2">
      <c r="A2416" s="95"/>
    </row>
    <row r="2417" spans="1:1" x14ac:dyDescent="0.2">
      <c r="A2417" s="95"/>
    </row>
    <row r="2418" spans="1:1" x14ac:dyDescent="0.2">
      <c r="A2418" s="95"/>
    </row>
    <row r="2419" spans="1:1" x14ac:dyDescent="0.2">
      <c r="A2419" s="95"/>
    </row>
    <row r="2420" spans="1:1" x14ac:dyDescent="0.2">
      <c r="A2420" s="95"/>
    </row>
    <row r="2421" spans="1:1" x14ac:dyDescent="0.2">
      <c r="A2421" s="95"/>
    </row>
    <row r="2422" spans="1:1" x14ac:dyDescent="0.2">
      <c r="A2422" s="95"/>
    </row>
    <row r="2423" spans="1:1" x14ac:dyDescent="0.2">
      <c r="A2423" s="95"/>
    </row>
    <row r="2424" spans="1:1" x14ac:dyDescent="0.2">
      <c r="A2424" s="95"/>
    </row>
    <row r="2425" spans="1:1" x14ac:dyDescent="0.2">
      <c r="A2425" s="95"/>
    </row>
    <row r="2426" spans="1:1" x14ac:dyDescent="0.2">
      <c r="A2426" s="95"/>
    </row>
    <row r="2427" spans="1:1" x14ac:dyDescent="0.2">
      <c r="A2427" s="95"/>
    </row>
    <row r="2428" spans="1:1" x14ac:dyDescent="0.2">
      <c r="A2428" s="95"/>
    </row>
    <row r="2429" spans="1:1" x14ac:dyDescent="0.2">
      <c r="A2429" s="95"/>
    </row>
    <row r="2430" spans="1:1" x14ac:dyDescent="0.2">
      <c r="A2430" s="95"/>
    </row>
    <row r="2431" spans="1:1" x14ac:dyDescent="0.2">
      <c r="A2431" s="95"/>
    </row>
    <row r="2432" spans="1:1" x14ac:dyDescent="0.2">
      <c r="A2432" s="95"/>
    </row>
    <row r="2433" spans="1:1" x14ac:dyDescent="0.2">
      <c r="A2433" s="95"/>
    </row>
    <row r="2434" spans="1:1" x14ac:dyDescent="0.2">
      <c r="A2434" s="95"/>
    </row>
    <row r="2435" spans="1:1" x14ac:dyDescent="0.2">
      <c r="A2435" s="95"/>
    </row>
    <row r="2436" spans="1:1" x14ac:dyDescent="0.2">
      <c r="A2436" s="95"/>
    </row>
    <row r="2437" spans="1:1" x14ac:dyDescent="0.2">
      <c r="A2437" s="95"/>
    </row>
    <row r="2438" spans="1:1" x14ac:dyDescent="0.2">
      <c r="A2438" s="95"/>
    </row>
    <row r="2439" spans="1:1" x14ac:dyDescent="0.2">
      <c r="A2439" s="95"/>
    </row>
    <row r="2440" spans="1:1" x14ac:dyDescent="0.2">
      <c r="A2440" s="95"/>
    </row>
    <row r="2441" spans="1:1" x14ac:dyDescent="0.2">
      <c r="A2441" s="95"/>
    </row>
    <row r="2442" spans="1:1" x14ac:dyDescent="0.2">
      <c r="A2442" s="95"/>
    </row>
    <row r="2443" spans="1:1" x14ac:dyDescent="0.2">
      <c r="A2443" s="95"/>
    </row>
    <row r="2444" spans="1:1" x14ac:dyDescent="0.2">
      <c r="A2444" s="95"/>
    </row>
    <row r="2445" spans="1:1" x14ac:dyDescent="0.2">
      <c r="A2445" s="95"/>
    </row>
    <row r="2446" spans="1:1" x14ac:dyDescent="0.2">
      <c r="A2446" s="95"/>
    </row>
    <row r="2447" spans="1:1" x14ac:dyDescent="0.2">
      <c r="A2447" s="95"/>
    </row>
    <row r="2448" spans="1:1" x14ac:dyDescent="0.2">
      <c r="A2448" s="95"/>
    </row>
    <row r="2449" spans="1:1" x14ac:dyDescent="0.2">
      <c r="A2449" s="95"/>
    </row>
    <row r="2450" spans="1:1" x14ac:dyDescent="0.2">
      <c r="A2450" s="95"/>
    </row>
    <row r="2451" spans="1:1" x14ac:dyDescent="0.2">
      <c r="A2451" s="95"/>
    </row>
    <row r="2452" spans="1:1" x14ac:dyDescent="0.2">
      <c r="A2452" s="95"/>
    </row>
    <row r="2453" spans="1:1" x14ac:dyDescent="0.2">
      <c r="A2453" s="95"/>
    </row>
    <row r="2454" spans="1:1" x14ac:dyDescent="0.2">
      <c r="A2454" s="95"/>
    </row>
    <row r="2455" spans="1:1" x14ac:dyDescent="0.2">
      <c r="A2455" s="95"/>
    </row>
    <row r="2456" spans="1:1" x14ac:dyDescent="0.2">
      <c r="A2456" s="95"/>
    </row>
    <row r="2457" spans="1:1" x14ac:dyDescent="0.2">
      <c r="A2457" s="95"/>
    </row>
    <row r="2458" spans="1:1" x14ac:dyDescent="0.2">
      <c r="A2458" s="95"/>
    </row>
    <row r="2459" spans="1:1" x14ac:dyDescent="0.2">
      <c r="A2459" s="95"/>
    </row>
    <row r="2460" spans="1:1" x14ac:dyDescent="0.2">
      <c r="A2460" s="95"/>
    </row>
    <row r="2461" spans="1:1" x14ac:dyDescent="0.2">
      <c r="A2461" s="95"/>
    </row>
    <row r="2462" spans="1:1" x14ac:dyDescent="0.2">
      <c r="A2462" s="95"/>
    </row>
    <row r="2463" spans="1:1" x14ac:dyDescent="0.2">
      <c r="A2463" s="95"/>
    </row>
    <row r="2464" spans="1:1" x14ac:dyDescent="0.2">
      <c r="A2464" s="95"/>
    </row>
    <row r="2465" spans="1:1" x14ac:dyDescent="0.2">
      <c r="A2465" s="95"/>
    </row>
    <row r="2466" spans="1:1" x14ac:dyDescent="0.2">
      <c r="A2466" s="95"/>
    </row>
    <row r="2467" spans="1:1" x14ac:dyDescent="0.2">
      <c r="A2467" s="95"/>
    </row>
    <row r="2468" spans="1:1" x14ac:dyDescent="0.2">
      <c r="A2468" s="95"/>
    </row>
    <row r="2469" spans="1:1" x14ac:dyDescent="0.2">
      <c r="A2469" s="95"/>
    </row>
    <row r="2470" spans="1:1" x14ac:dyDescent="0.2">
      <c r="A2470" s="95"/>
    </row>
    <row r="2471" spans="1:1" x14ac:dyDescent="0.2">
      <c r="A2471" s="95"/>
    </row>
    <row r="2472" spans="1:1" x14ac:dyDescent="0.2">
      <c r="A2472" s="95"/>
    </row>
    <row r="2473" spans="1:1" x14ac:dyDescent="0.2">
      <c r="A2473" s="95"/>
    </row>
    <row r="2474" spans="1:1" x14ac:dyDescent="0.2">
      <c r="A2474" s="95"/>
    </row>
    <row r="2475" spans="1:1" x14ac:dyDescent="0.2">
      <c r="A2475" s="95"/>
    </row>
    <row r="2476" spans="1:1" x14ac:dyDescent="0.2">
      <c r="A2476" s="95"/>
    </row>
    <row r="2477" spans="1:1" x14ac:dyDescent="0.2">
      <c r="A2477" s="95"/>
    </row>
    <row r="2478" spans="1:1" x14ac:dyDescent="0.2">
      <c r="A2478" s="95"/>
    </row>
    <row r="2479" spans="1:1" x14ac:dyDescent="0.2">
      <c r="A2479" s="95"/>
    </row>
    <row r="2480" spans="1:1" x14ac:dyDescent="0.2">
      <c r="A2480" s="95"/>
    </row>
    <row r="2481" spans="1:1" x14ac:dyDescent="0.2">
      <c r="A2481" s="95"/>
    </row>
    <row r="2482" spans="1:1" x14ac:dyDescent="0.2">
      <c r="A2482" s="95"/>
    </row>
    <row r="2483" spans="1:1" x14ac:dyDescent="0.2">
      <c r="A2483" s="95"/>
    </row>
    <row r="2484" spans="1:1" x14ac:dyDescent="0.2">
      <c r="A2484" s="95"/>
    </row>
    <row r="2485" spans="1:1" x14ac:dyDescent="0.2">
      <c r="A2485" s="95"/>
    </row>
    <row r="2486" spans="1:1" x14ac:dyDescent="0.2">
      <c r="A2486" s="95"/>
    </row>
    <row r="2487" spans="1:1" x14ac:dyDescent="0.2">
      <c r="A2487" s="95"/>
    </row>
    <row r="2488" spans="1:1" x14ac:dyDescent="0.2">
      <c r="A2488" s="95"/>
    </row>
    <row r="2489" spans="1:1" x14ac:dyDescent="0.2">
      <c r="A2489" s="95"/>
    </row>
    <row r="2490" spans="1:1" x14ac:dyDescent="0.2">
      <c r="A2490" s="95"/>
    </row>
    <row r="2491" spans="1:1" x14ac:dyDescent="0.2">
      <c r="A2491" s="95"/>
    </row>
    <row r="2492" spans="1:1" x14ac:dyDescent="0.2">
      <c r="A2492" s="95"/>
    </row>
    <row r="2493" spans="1:1" x14ac:dyDescent="0.2">
      <c r="A2493" s="95"/>
    </row>
    <row r="2494" spans="1:1" x14ac:dyDescent="0.2">
      <c r="A2494" s="95"/>
    </row>
    <row r="2495" spans="1:1" x14ac:dyDescent="0.2">
      <c r="A2495" s="95"/>
    </row>
    <row r="2496" spans="1:1" x14ac:dyDescent="0.2">
      <c r="A2496" s="95"/>
    </row>
    <row r="2497" spans="1:1" x14ac:dyDescent="0.2">
      <c r="A2497" s="95"/>
    </row>
    <row r="2498" spans="1:1" x14ac:dyDescent="0.2">
      <c r="A2498" s="95"/>
    </row>
    <row r="2499" spans="1:1" x14ac:dyDescent="0.2">
      <c r="A2499" s="95"/>
    </row>
    <row r="2500" spans="1:1" x14ac:dyDescent="0.2">
      <c r="A2500" s="95"/>
    </row>
    <row r="2501" spans="1:1" x14ac:dyDescent="0.2">
      <c r="A2501" s="95"/>
    </row>
    <row r="2502" spans="1:1" x14ac:dyDescent="0.2">
      <c r="A2502" s="95"/>
    </row>
    <row r="2503" spans="1:1" x14ac:dyDescent="0.2">
      <c r="A2503" s="95"/>
    </row>
    <row r="2504" spans="1:1" x14ac:dyDescent="0.2">
      <c r="A2504" s="95"/>
    </row>
    <row r="2505" spans="1:1" x14ac:dyDescent="0.2">
      <c r="A2505" s="95"/>
    </row>
    <row r="2506" spans="1:1" x14ac:dyDescent="0.2">
      <c r="A2506" s="95"/>
    </row>
    <row r="2507" spans="1:1" x14ac:dyDescent="0.2">
      <c r="A2507" s="95"/>
    </row>
    <row r="2508" spans="1:1" x14ac:dyDescent="0.2">
      <c r="A2508" s="95"/>
    </row>
    <row r="2509" spans="1:1" x14ac:dyDescent="0.2">
      <c r="A2509" s="95"/>
    </row>
    <row r="2510" spans="1:1" x14ac:dyDescent="0.2">
      <c r="A2510" s="95"/>
    </row>
    <row r="2511" spans="1:1" x14ac:dyDescent="0.2">
      <c r="A2511" s="95"/>
    </row>
    <row r="2512" spans="1:1" x14ac:dyDescent="0.2">
      <c r="A2512" s="95"/>
    </row>
    <row r="2513" spans="1:1" x14ac:dyDescent="0.2">
      <c r="A2513" s="95"/>
    </row>
    <row r="2514" spans="1:1" x14ac:dyDescent="0.2">
      <c r="A2514" s="95"/>
    </row>
    <row r="2515" spans="1:1" x14ac:dyDescent="0.2">
      <c r="A2515" s="95"/>
    </row>
    <row r="2516" spans="1:1" x14ac:dyDescent="0.2">
      <c r="A2516" s="95"/>
    </row>
    <row r="2517" spans="1:1" x14ac:dyDescent="0.2">
      <c r="A2517" s="95"/>
    </row>
    <row r="2518" spans="1:1" x14ac:dyDescent="0.2">
      <c r="A2518" s="95"/>
    </row>
    <row r="2519" spans="1:1" x14ac:dyDescent="0.2">
      <c r="A2519" s="95"/>
    </row>
    <row r="2520" spans="1:1" x14ac:dyDescent="0.2">
      <c r="A2520" s="95"/>
    </row>
    <row r="2521" spans="1:1" x14ac:dyDescent="0.2">
      <c r="A2521" s="95"/>
    </row>
    <row r="2522" spans="1:1" x14ac:dyDescent="0.2">
      <c r="A2522" s="95"/>
    </row>
    <row r="2523" spans="1:1" x14ac:dyDescent="0.2">
      <c r="A2523" s="95"/>
    </row>
    <row r="2524" spans="1:1" x14ac:dyDescent="0.2">
      <c r="A2524" s="95"/>
    </row>
    <row r="2525" spans="1:1" x14ac:dyDescent="0.2">
      <c r="A2525" s="95"/>
    </row>
    <row r="2526" spans="1:1" x14ac:dyDescent="0.2">
      <c r="A2526" s="95"/>
    </row>
    <row r="2527" spans="1:1" x14ac:dyDescent="0.2">
      <c r="A2527" s="95"/>
    </row>
    <row r="2528" spans="1:1" x14ac:dyDescent="0.2">
      <c r="A2528" s="95"/>
    </row>
    <row r="2529" spans="1:1" x14ac:dyDescent="0.2">
      <c r="A2529" s="95"/>
    </row>
    <row r="2530" spans="1:1" x14ac:dyDescent="0.2">
      <c r="A2530" s="95"/>
    </row>
    <row r="2531" spans="1:1" x14ac:dyDescent="0.2">
      <c r="A2531" s="95"/>
    </row>
    <row r="2532" spans="1:1" x14ac:dyDescent="0.2">
      <c r="A2532" s="95"/>
    </row>
    <row r="2533" spans="1:1" x14ac:dyDescent="0.2">
      <c r="A2533" s="95"/>
    </row>
    <row r="2534" spans="1:1" x14ac:dyDescent="0.2">
      <c r="A2534" s="95"/>
    </row>
    <row r="2535" spans="1:1" x14ac:dyDescent="0.2">
      <c r="A2535" s="95"/>
    </row>
    <row r="2536" spans="1:1" x14ac:dyDescent="0.2">
      <c r="A2536" s="95"/>
    </row>
    <row r="2537" spans="1:1" x14ac:dyDescent="0.2">
      <c r="A2537" s="95"/>
    </row>
    <row r="2538" spans="1:1" x14ac:dyDescent="0.2">
      <c r="A2538" s="95"/>
    </row>
    <row r="2539" spans="1:1" x14ac:dyDescent="0.2">
      <c r="A2539" s="95"/>
    </row>
    <row r="2540" spans="1:1" x14ac:dyDescent="0.2">
      <c r="A2540" s="95"/>
    </row>
    <row r="2541" spans="1:1" x14ac:dyDescent="0.2">
      <c r="A2541" s="95"/>
    </row>
    <row r="2542" spans="1:1" x14ac:dyDescent="0.2">
      <c r="A2542" s="95"/>
    </row>
    <row r="2543" spans="1:1" x14ac:dyDescent="0.2">
      <c r="A2543" s="95"/>
    </row>
    <row r="2544" spans="1:1" x14ac:dyDescent="0.2">
      <c r="A2544" s="95"/>
    </row>
    <row r="2545" spans="1:1" x14ac:dyDescent="0.2">
      <c r="A2545" s="95"/>
    </row>
    <row r="2546" spans="1:1" x14ac:dyDescent="0.2">
      <c r="A2546" s="95"/>
    </row>
    <row r="2547" spans="1:1" x14ac:dyDescent="0.2">
      <c r="A2547" s="95"/>
    </row>
    <row r="2548" spans="1:1" x14ac:dyDescent="0.2">
      <c r="A2548" s="95"/>
    </row>
    <row r="2549" spans="1:1" x14ac:dyDescent="0.2">
      <c r="A2549" s="95"/>
    </row>
    <row r="2550" spans="1:1" x14ac:dyDescent="0.2">
      <c r="A2550" s="95"/>
    </row>
    <row r="2551" spans="1:1" x14ac:dyDescent="0.2">
      <c r="A2551" s="95"/>
    </row>
    <row r="2552" spans="1:1" x14ac:dyDescent="0.2">
      <c r="A2552" s="95"/>
    </row>
    <row r="2553" spans="1:1" x14ac:dyDescent="0.2">
      <c r="A2553" s="95"/>
    </row>
    <row r="2554" spans="1:1" x14ac:dyDescent="0.2">
      <c r="A2554" s="95"/>
    </row>
    <row r="2555" spans="1:1" x14ac:dyDescent="0.2">
      <c r="A2555" s="95"/>
    </row>
    <row r="2556" spans="1:1" x14ac:dyDescent="0.2">
      <c r="A2556" s="95"/>
    </row>
    <row r="2557" spans="1:1" x14ac:dyDescent="0.2">
      <c r="A2557" s="95"/>
    </row>
    <row r="2558" spans="1:1" x14ac:dyDescent="0.2">
      <c r="A2558" s="95"/>
    </row>
    <row r="2559" spans="1:1" x14ac:dyDescent="0.2">
      <c r="A2559" s="95"/>
    </row>
    <row r="2560" spans="1:1" x14ac:dyDescent="0.2">
      <c r="A2560" s="95"/>
    </row>
    <row r="2561" spans="1:1" x14ac:dyDescent="0.2">
      <c r="A2561" s="95"/>
    </row>
    <row r="2562" spans="1:1" x14ac:dyDescent="0.2">
      <c r="A2562" s="95"/>
    </row>
    <row r="2563" spans="1:1" x14ac:dyDescent="0.2">
      <c r="A2563" s="95"/>
    </row>
    <row r="2564" spans="1:1" x14ac:dyDescent="0.2">
      <c r="A2564" s="95"/>
    </row>
    <row r="2565" spans="1:1" x14ac:dyDescent="0.2">
      <c r="A2565" s="95"/>
    </row>
    <row r="2566" spans="1:1" x14ac:dyDescent="0.2">
      <c r="A2566" s="95"/>
    </row>
    <row r="2567" spans="1:1" x14ac:dyDescent="0.2">
      <c r="A2567" s="95"/>
    </row>
    <row r="2568" spans="1:1" x14ac:dyDescent="0.2">
      <c r="A2568" s="95"/>
    </row>
    <row r="2569" spans="1:1" x14ac:dyDescent="0.2">
      <c r="A2569" s="95"/>
    </row>
    <row r="2570" spans="1:1" x14ac:dyDescent="0.2">
      <c r="A2570" s="95"/>
    </row>
    <row r="2571" spans="1:1" x14ac:dyDescent="0.2">
      <c r="A2571" s="95"/>
    </row>
    <row r="2572" spans="1:1" x14ac:dyDescent="0.2">
      <c r="A2572" s="95"/>
    </row>
    <row r="2573" spans="1:1" x14ac:dyDescent="0.2">
      <c r="A2573" s="95"/>
    </row>
    <row r="2574" spans="1:1" x14ac:dyDescent="0.2">
      <c r="A2574" s="95"/>
    </row>
    <row r="2575" spans="1:1" x14ac:dyDescent="0.2">
      <c r="A2575" s="95"/>
    </row>
    <row r="2576" spans="1:1" x14ac:dyDescent="0.2">
      <c r="A2576" s="95"/>
    </row>
    <row r="2577" spans="1:1" x14ac:dyDescent="0.2">
      <c r="A2577" s="95"/>
    </row>
    <row r="2578" spans="1:1" x14ac:dyDescent="0.2">
      <c r="A2578" s="95"/>
    </row>
    <row r="2579" spans="1:1" x14ac:dyDescent="0.2">
      <c r="A2579" s="95"/>
    </row>
    <row r="2580" spans="1:1" x14ac:dyDescent="0.2">
      <c r="A2580" s="95"/>
    </row>
    <row r="2581" spans="1:1" x14ac:dyDescent="0.2">
      <c r="A2581" s="95"/>
    </row>
    <row r="2582" spans="1:1" x14ac:dyDescent="0.2">
      <c r="A2582" s="95"/>
    </row>
    <row r="2583" spans="1:1" x14ac:dyDescent="0.2">
      <c r="A2583" s="95"/>
    </row>
    <row r="2584" spans="1:1" x14ac:dyDescent="0.2">
      <c r="A2584" s="95"/>
    </row>
    <row r="2585" spans="1:1" x14ac:dyDescent="0.2">
      <c r="A2585" s="95"/>
    </row>
    <row r="2586" spans="1:1" x14ac:dyDescent="0.2">
      <c r="A2586" s="95"/>
    </row>
    <row r="2587" spans="1:1" x14ac:dyDescent="0.2">
      <c r="A2587" s="95"/>
    </row>
    <row r="2588" spans="1:1" x14ac:dyDescent="0.2">
      <c r="A2588" s="95"/>
    </row>
    <row r="2589" spans="1:1" x14ac:dyDescent="0.2">
      <c r="A2589" s="95"/>
    </row>
    <row r="2590" spans="1:1" x14ac:dyDescent="0.2">
      <c r="A2590" s="95"/>
    </row>
    <row r="2591" spans="1:1" x14ac:dyDescent="0.2">
      <c r="A2591" s="95"/>
    </row>
    <row r="2592" spans="1:1" x14ac:dyDescent="0.2">
      <c r="A2592" s="95"/>
    </row>
    <row r="2593" spans="1:1" x14ac:dyDescent="0.2">
      <c r="A2593" s="95"/>
    </row>
    <row r="2594" spans="1:1" x14ac:dyDescent="0.2">
      <c r="A2594" s="95"/>
    </row>
    <row r="2595" spans="1:1" x14ac:dyDescent="0.2">
      <c r="A2595" s="95"/>
    </row>
    <row r="2596" spans="1:1" x14ac:dyDescent="0.2">
      <c r="A2596" s="95"/>
    </row>
    <row r="2597" spans="1:1" x14ac:dyDescent="0.2">
      <c r="A2597" s="95"/>
    </row>
    <row r="2598" spans="1:1" x14ac:dyDescent="0.2">
      <c r="A2598" s="95"/>
    </row>
    <row r="2599" spans="1:1" x14ac:dyDescent="0.2">
      <c r="A2599" s="95"/>
    </row>
    <row r="2600" spans="1:1" x14ac:dyDescent="0.2">
      <c r="A2600" s="95"/>
    </row>
    <row r="2601" spans="1:1" x14ac:dyDescent="0.2">
      <c r="A2601" s="95"/>
    </row>
    <row r="2602" spans="1:1" x14ac:dyDescent="0.2">
      <c r="A2602" s="95"/>
    </row>
    <row r="2603" spans="1:1" x14ac:dyDescent="0.2">
      <c r="A2603" s="95"/>
    </row>
    <row r="2604" spans="1:1" x14ac:dyDescent="0.2">
      <c r="A2604" s="95"/>
    </row>
    <row r="2605" spans="1:1" x14ac:dyDescent="0.2">
      <c r="A2605" s="95"/>
    </row>
    <row r="2606" spans="1:1" x14ac:dyDescent="0.2">
      <c r="A2606" s="95"/>
    </row>
    <row r="2607" spans="1:1" x14ac:dyDescent="0.2">
      <c r="A2607" s="95"/>
    </row>
    <row r="2608" spans="1:1" x14ac:dyDescent="0.2">
      <c r="A2608" s="95"/>
    </row>
    <row r="2609" spans="1:1" x14ac:dyDescent="0.2">
      <c r="A2609" s="95"/>
    </row>
    <row r="2610" spans="1:1" x14ac:dyDescent="0.2">
      <c r="A2610" s="95"/>
    </row>
    <row r="2611" spans="1:1" x14ac:dyDescent="0.2">
      <c r="A2611" s="95"/>
    </row>
    <row r="2612" spans="1:1" x14ac:dyDescent="0.2">
      <c r="A2612" s="95"/>
    </row>
    <row r="2613" spans="1:1" x14ac:dyDescent="0.2">
      <c r="A2613" s="95"/>
    </row>
    <row r="2614" spans="1:1" x14ac:dyDescent="0.2">
      <c r="A2614" s="95"/>
    </row>
    <row r="2615" spans="1:1" x14ac:dyDescent="0.2">
      <c r="A2615" s="95"/>
    </row>
    <row r="2616" spans="1:1" x14ac:dyDescent="0.2">
      <c r="A2616" s="95"/>
    </row>
    <row r="2617" spans="1:1" x14ac:dyDescent="0.2">
      <c r="A2617" s="95"/>
    </row>
    <row r="2618" spans="1:1" x14ac:dyDescent="0.2">
      <c r="A2618" s="95"/>
    </row>
    <row r="2619" spans="1:1" x14ac:dyDescent="0.2">
      <c r="A2619" s="95"/>
    </row>
    <row r="2620" spans="1:1" x14ac:dyDescent="0.2">
      <c r="A2620" s="95"/>
    </row>
    <row r="2621" spans="1:1" x14ac:dyDescent="0.2">
      <c r="A2621" s="95"/>
    </row>
    <row r="2622" spans="1:1" x14ac:dyDescent="0.2">
      <c r="A2622" s="95"/>
    </row>
    <row r="2623" spans="1:1" x14ac:dyDescent="0.2">
      <c r="A2623" s="95"/>
    </row>
    <row r="2624" spans="1:1" x14ac:dyDescent="0.2">
      <c r="A2624" s="95"/>
    </row>
    <row r="2625" spans="1:1" x14ac:dyDescent="0.2">
      <c r="A2625" s="95"/>
    </row>
    <row r="2626" spans="1:1" x14ac:dyDescent="0.2">
      <c r="A2626" s="95"/>
    </row>
    <row r="2627" spans="1:1" x14ac:dyDescent="0.2">
      <c r="A2627" s="95"/>
    </row>
    <row r="2628" spans="1:1" x14ac:dyDescent="0.2">
      <c r="A2628" s="95"/>
    </row>
    <row r="2629" spans="1:1" x14ac:dyDescent="0.2">
      <c r="A2629" s="95"/>
    </row>
    <row r="2630" spans="1:1" x14ac:dyDescent="0.2">
      <c r="A2630" s="95"/>
    </row>
    <row r="2631" spans="1:1" x14ac:dyDescent="0.2">
      <c r="A2631" s="95"/>
    </row>
    <row r="2632" spans="1:1" x14ac:dyDescent="0.2">
      <c r="A2632" s="95"/>
    </row>
    <row r="2633" spans="1:1" x14ac:dyDescent="0.2">
      <c r="A2633" s="95"/>
    </row>
    <row r="2634" spans="1:1" x14ac:dyDescent="0.2">
      <c r="A2634" s="95"/>
    </row>
    <row r="2635" spans="1:1" x14ac:dyDescent="0.2">
      <c r="A2635" s="95"/>
    </row>
    <row r="2636" spans="1:1" x14ac:dyDescent="0.2">
      <c r="A2636" s="95"/>
    </row>
    <row r="2637" spans="1:1" x14ac:dyDescent="0.2">
      <c r="A2637" s="95"/>
    </row>
    <row r="2638" spans="1:1" x14ac:dyDescent="0.2">
      <c r="A2638" s="95"/>
    </row>
    <row r="2639" spans="1:1" x14ac:dyDescent="0.2">
      <c r="A2639" s="95"/>
    </row>
    <row r="2640" spans="1:1" x14ac:dyDescent="0.2">
      <c r="A2640" s="95"/>
    </row>
    <row r="2641" spans="1:1" x14ac:dyDescent="0.2">
      <c r="A2641" s="95"/>
    </row>
    <row r="2642" spans="1:1" x14ac:dyDescent="0.2">
      <c r="A2642" s="95"/>
    </row>
    <row r="2643" spans="1:1" x14ac:dyDescent="0.2">
      <c r="A2643" s="95"/>
    </row>
    <row r="2644" spans="1:1" x14ac:dyDescent="0.2">
      <c r="A2644" s="95"/>
    </row>
    <row r="2645" spans="1:1" x14ac:dyDescent="0.2">
      <c r="A2645" s="95"/>
    </row>
    <row r="2646" spans="1:1" x14ac:dyDescent="0.2">
      <c r="A2646" s="95"/>
    </row>
    <row r="2647" spans="1:1" x14ac:dyDescent="0.2">
      <c r="A2647" s="95"/>
    </row>
    <row r="2648" spans="1:1" x14ac:dyDescent="0.2">
      <c r="A2648" s="95"/>
    </row>
    <row r="2649" spans="1:1" x14ac:dyDescent="0.2">
      <c r="A2649" s="95"/>
    </row>
    <row r="2650" spans="1:1" x14ac:dyDescent="0.2">
      <c r="A2650" s="95"/>
    </row>
    <row r="2651" spans="1:1" x14ac:dyDescent="0.2">
      <c r="A2651" s="95"/>
    </row>
    <row r="2652" spans="1:1" x14ac:dyDescent="0.2">
      <c r="A2652" s="95"/>
    </row>
    <row r="2653" spans="1:1" x14ac:dyDescent="0.2">
      <c r="A2653" s="95"/>
    </row>
    <row r="2654" spans="1:1" x14ac:dyDescent="0.2">
      <c r="A2654" s="95"/>
    </row>
    <row r="2655" spans="1:1" x14ac:dyDescent="0.2">
      <c r="A2655" s="95"/>
    </row>
    <row r="2656" spans="1:1" x14ac:dyDescent="0.2">
      <c r="A2656" s="95"/>
    </row>
    <row r="2657" spans="1:1" x14ac:dyDescent="0.2">
      <c r="A2657" s="95"/>
    </row>
    <row r="2658" spans="1:1" x14ac:dyDescent="0.2">
      <c r="A2658" s="95"/>
    </row>
    <row r="2659" spans="1:1" x14ac:dyDescent="0.2">
      <c r="A2659" s="95"/>
    </row>
    <row r="2660" spans="1:1" x14ac:dyDescent="0.2">
      <c r="A2660" s="95"/>
    </row>
    <row r="2661" spans="1:1" x14ac:dyDescent="0.2">
      <c r="A2661" s="95"/>
    </row>
    <row r="2662" spans="1:1" x14ac:dyDescent="0.2">
      <c r="A2662" s="95"/>
    </row>
    <row r="2663" spans="1:1" x14ac:dyDescent="0.2">
      <c r="A2663" s="95"/>
    </row>
    <row r="2664" spans="1:1" x14ac:dyDescent="0.2">
      <c r="A2664" s="95"/>
    </row>
    <row r="2665" spans="1:1" x14ac:dyDescent="0.2">
      <c r="A2665" s="95"/>
    </row>
    <row r="2666" spans="1:1" x14ac:dyDescent="0.2">
      <c r="A2666" s="95"/>
    </row>
    <row r="2667" spans="1:1" x14ac:dyDescent="0.2">
      <c r="A2667" s="95"/>
    </row>
    <row r="2668" spans="1:1" x14ac:dyDescent="0.2">
      <c r="A2668" s="95"/>
    </row>
    <row r="2669" spans="1:1" x14ac:dyDescent="0.2">
      <c r="A2669" s="95"/>
    </row>
    <row r="2670" spans="1:1" x14ac:dyDescent="0.2">
      <c r="A2670" s="95"/>
    </row>
    <row r="2671" spans="1:1" x14ac:dyDescent="0.2">
      <c r="A2671" s="95"/>
    </row>
    <row r="2672" spans="1:1" x14ac:dyDescent="0.2">
      <c r="A2672" s="95"/>
    </row>
    <row r="2673" spans="1:1" x14ac:dyDescent="0.2">
      <c r="A2673" s="95"/>
    </row>
    <row r="2674" spans="1:1" x14ac:dyDescent="0.2">
      <c r="A2674" s="95"/>
    </row>
    <row r="2675" spans="1:1" x14ac:dyDescent="0.2">
      <c r="A2675" s="95"/>
    </row>
    <row r="2676" spans="1:1" x14ac:dyDescent="0.2">
      <c r="A2676" s="95"/>
    </row>
    <row r="2677" spans="1:1" x14ac:dyDescent="0.2">
      <c r="A2677" s="95"/>
    </row>
    <row r="2678" spans="1:1" x14ac:dyDescent="0.2">
      <c r="A2678" s="95"/>
    </row>
    <row r="2679" spans="1:1" x14ac:dyDescent="0.2">
      <c r="A2679" s="95"/>
    </row>
    <row r="2680" spans="1:1" x14ac:dyDescent="0.2">
      <c r="A2680" s="95"/>
    </row>
    <row r="2681" spans="1:1" x14ac:dyDescent="0.2">
      <c r="A2681" s="95"/>
    </row>
    <row r="2682" spans="1:1" x14ac:dyDescent="0.2">
      <c r="A2682" s="95"/>
    </row>
    <row r="2683" spans="1:1" x14ac:dyDescent="0.2">
      <c r="A2683" s="95"/>
    </row>
    <row r="2684" spans="1:1" x14ac:dyDescent="0.2">
      <c r="A2684" s="95"/>
    </row>
    <row r="2685" spans="1:1" x14ac:dyDescent="0.2">
      <c r="A2685" s="95"/>
    </row>
    <row r="2686" spans="1:1" x14ac:dyDescent="0.2">
      <c r="A2686" s="95"/>
    </row>
    <row r="2687" spans="1:1" x14ac:dyDescent="0.2">
      <c r="A2687" s="95"/>
    </row>
    <row r="2688" spans="1:1" x14ac:dyDescent="0.2">
      <c r="A2688" s="95"/>
    </row>
    <row r="2689" spans="1:1" x14ac:dyDescent="0.2">
      <c r="A2689" s="95"/>
    </row>
    <row r="2690" spans="1:1" x14ac:dyDescent="0.2">
      <c r="A2690" s="95"/>
    </row>
    <row r="2691" spans="1:1" x14ac:dyDescent="0.2">
      <c r="A2691" s="95"/>
    </row>
    <row r="2692" spans="1:1" x14ac:dyDescent="0.2">
      <c r="A2692" s="95"/>
    </row>
    <row r="2693" spans="1:1" x14ac:dyDescent="0.2">
      <c r="A2693" s="95"/>
    </row>
    <row r="2694" spans="1:1" x14ac:dyDescent="0.2">
      <c r="A2694" s="95"/>
    </row>
    <row r="2695" spans="1:1" x14ac:dyDescent="0.2">
      <c r="A2695" s="95"/>
    </row>
    <row r="2696" spans="1:1" x14ac:dyDescent="0.2">
      <c r="A2696" s="95"/>
    </row>
    <row r="2697" spans="1:1" x14ac:dyDescent="0.2">
      <c r="A2697" s="95"/>
    </row>
    <row r="2698" spans="1:1" x14ac:dyDescent="0.2">
      <c r="A2698" s="95"/>
    </row>
    <row r="2699" spans="1:1" x14ac:dyDescent="0.2">
      <c r="A2699" s="95"/>
    </row>
    <row r="2700" spans="1:1" x14ac:dyDescent="0.2">
      <c r="A2700" s="95"/>
    </row>
    <row r="2701" spans="1:1" x14ac:dyDescent="0.2">
      <c r="A2701" s="95"/>
    </row>
    <row r="2702" spans="1:1" x14ac:dyDescent="0.2">
      <c r="A2702" s="95"/>
    </row>
    <row r="2703" spans="1:1" x14ac:dyDescent="0.2">
      <c r="A2703" s="95"/>
    </row>
    <row r="2704" spans="1:1" x14ac:dyDescent="0.2">
      <c r="A2704" s="95"/>
    </row>
    <row r="2705" spans="1:1" x14ac:dyDescent="0.2">
      <c r="A2705" s="95"/>
    </row>
    <row r="2706" spans="1:1" x14ac:dyDescent="0.2">
      <c r="A2706" s="95"/>
    </row>
    <row r="2707" spans="1:1" x14ac:dyDescent="0.2">
      <c r="A2707" s="95"/>
    </row>
    <row r="2708" spans="1:1" x14ac:dyDescent="0.2">
      <c r="A2708" s="95"/>
    </row>
    <row r="2709" spans="1:1" x14ac:dyDescent="0.2">
      <c r="A2709" s="95"/>
    </row>
    <row r="2710" spans="1:1" x14ac:dyDescent="0.2">
      <c r="A2710" s="95"/>
    </row>
    <row r="2711" spans="1:1" x14ac:dyDescent="0.2">
      <c r="A2711" s="95"/>
    </row>
    <row r="2712" spans="1:1" x14ac:dyDescent="0.2">
      <c r="A2712" s="95"/>
    </row>
    <row r="2713" spans="1:1" x14ac:dyDescent="0.2">
      <c r="A2713" s="95"/>
    </row>
    <row r="2714" spans="1:1" x14ac:dyDescent="0.2">
      <c r="A2714" s="95"/>
    </row>
    <row r="2715" spans="1:1" x14ac:dyDescent="0.2">
      <c r="A2715" s="95"/>
    </row>
    <row r="2716" spans="1:1" x14ac:dyDescent="0.2">
      <c r="A2716" s="95"/>
    </row>
    <row r="2717" spans="1:1" x14ac:dyDescent="0.2">
      <c r="A2717" s="95"/>
    </row>
    <row r="2718" spans="1:1" x14ac:dyDescent="0.2">
      <c r="A2718" s="95"/>
    </row>
    <row r="2719" spans="1:1" x14ac:dyDescent="0.2">
      <c r="A2719" s="95"/>
    </row>
    <row r="2720" spans="1:1" x14ac:dyDescent="0.2">
      <c r="A2720" s="95"/>
    </row>
    <row r="2721" spans="1:1" x14ac:dyDescent="0.2">
      <c r="A2721" s="95"/>
    </row>
    <row r="2722" spans="1:1" x14ac:dyDescent="0.2">
      <c r="A2722" s="95"/>
    </row>
    <row r="2723" spans="1:1" x14ac:dyDescent="0.2">
      <c r="A2723" s="95"/>
    </row>
    <row r="2724" spans="1:1" x14ac:dyDescent="0.2">
      <c r="A2724" s="95"/>
    </row>
    <row r="2725" spans="1:1" x14ac:dyDescent="0.2">
      <c r="A2725" s="95"/>
    </row>
    <row r="2726" spans="1:1" x14ac:dyDescent="0.2">
      <c r="A2726" s="95"/>
    </row>
    <row r="2727" spans="1:1" x14ac:dyDescent="0.2">
      <c r="A2727" s="95"/>
    </row>
    <row r="2728" spans="1:1" x14ac:dyDescent="0.2">
      <c r="A2728" s="95"/>
    </row>
    <row r="2729" spans="1:1" x14ac:dyDescent="0.2">
      <c r="A2729" s="95"/>
    </row>
    <row r="2730" spans="1:1" x14ac:dyDescent="0.2">
      <c r="A2730" s="95"/>
    </row>
    <row r="2731" spans="1:1" x14ac:dyDescent="0.2">
      <c r="A2731" s="95"/>
    </row>
    <row r="2732" spans="1:1" x14ac:dyDescent="0.2">
      <c r="A2732" s="95"/>
    </row>
    <row r="2733" spans="1:1" x14ac:dyDescent="0.2">
      <c r="A2733" s="95"/>
    </row>
    <row r="2734" spans="1:1" x14ac:dyDescent="0.2">
      <c r="A2734" s="95"/>
    </row>
    <row r="2735" spans="1:1" x14ac:dyDescent="0.2">
      <c r="A2735" s="95"/>
    </row>
    <row r="2736" spans="1:1" x14ac:dyDescent="0.2">
      <c r="A2736" s="95"/>
    </row>
    <row r="2737" spans="1:1" x14ac:dyDescent="0.2">
      <c r="A2737" s="95"/>
    </row>
    <row r="2738" spans="1:1" x14ac:dyDescent="0.2">
      <c r="A2738" s="95"/>
    </row>
    <row r="2739" spans="1:1" x14ac:dyDescent="0.2">
      <c r="A2739" s="95"/>
    </row>
    <row r="2740" spans="1:1" x14ac:dyDescent="0.2">
      <c r="A2740" s="95"/>
    </row>
    <row r="2741" spans="1:1" x14ac:dyDescent="0.2">
      <c r="A2741" s="95"/>
    </row>
    <row r="2742" spans="1:1" x14ac:dyDescent="0.2">
      <c r="A2742" s="95"/>
    </row>
    <row r="2743" spans="1:1" x14ac:dyDescent="0.2">
      <c r="A2743" s="95"/>
    </row>
    <row r="2744" spans="1:1" x14ac:dyDescent="0.2">
      <c r="A2744" s="95"/>
    </row>
    <row r="2745" spans="1:1" x14ac:dyDescent="0.2">
      <c r="A2745" s="95"/>
    </row>
    <row r="2746" spans="1:1" x14ac:dyDescent="0.2">
      <c r="A2746" s="95"/>
    </row>
    <row r="2747" spans="1:1" x14ac:dyDescent="0.2">
      <c r="A2747" s="95"/>
    </row>
    <row r="2748" spans="1:1" x14ac:dyDescent="0.2">
      <c r="A2748" s="95"/>
    </row>
    <row r="2749" spans="1:1" x14ac:dyDescent="0.2">
      <c r="A2749" s="95"/>
    </row>
    <row r="2750" spans="1:1" x14ac:dyDescent="0.2">
      <c r="A2750" s="95"/>
    </row>
    <row r="2751" spans="1:1" x14ac:dyDescent="0.2">
      <c r="A2751" s="95"/>
    </row>
    <row r="2752" spans="1:1" x14ac:dyDescent="0.2">
      <c r="A2752" s="95"/>
    </row>
    <row r="2753" spans="1:1" x14ac:dyDescent="0.2">
      <c r="A2753" s="95"/>
    </row>
    <row r="2754" spans="1:1" x14ac:dyDescent="0.2">
      <c r="A2754" s="95"/>
    </row>
    <row r="2755" spans="1:1" x14ac:dyDescent="0.2">
      <c r="A2755" s="95"/>
    </row>
    <row r="2756" spans="1:1" x14ac:dyDescent="0.2">
      <c r="A2756" s="95"/>
    </row>
    <row r="2757" spans="1:1" x14ac:dyDescent="0.2">
      <c r="A2757" s="95"/>
    </row>
    <row r="2758" spans="1:1" x14ac:dyDescent="0.2">
      <c r="A2758" s="95"/>
    </row>
    <row r="2759" spans="1:1" x14ac:dyDescent="0.2">
      <c r="A2759" s="95"/>
    </row>
    <row r="2760" spans="1:1" x14ac:dyDescent="0.2">
      <c r="A2760" s="95"/>
    </row>
    <row r="2761" spans="1:1" x14ac:dyDescent="0.2">
      <c r="A2761" s="95"/>
    </row>
    <row r="2762" spans="1:1" x14ac:dyDescent="0.2">
      <c r="A2762" s="95"/>
    </row>
    <row r="2763" spans="1:1" x14ac:dyDescent="0.2">
      <c r="A2763" s="95"/>
    </row>
    <row r="2764" spans="1:1" x14ac:dyDescent="0.2">
      <c r="A2764" s="95"/>
    </row>
    <row r="2765" spans="1:1" x14ac:dyDescent="0.2">
      <c r="A2765" s="95"/>
    </row>
    <row r="2766" spans="1:1" x14ac:dyDescent="0.2">
      <c r="A2766" s="95"/>
    </row>
    <row r="2767" spans="1:1" x14ac:dyDescent="0.2">
      <c r="A2767" s="95"/>
    </row>
    <row r="2768" spans="1:1" x14ac:dyDescent="0.2">
      <c r="A2768" s="95"/>
    </row>
    <row r="2769" spans="1:1" x14ac:dyDescent="0.2">
      <c r="A2769" s="95"/>
    </row>
    <row r="2770" spans="1:1" x14ac:dyDescent="0.2">
      <c r="A2770" s="95"/>
    </row>
    <row r="2771" spans="1:1" x14ac:dyDescent="0.2">
      <c r="A2771" s="95"/>
    </row>
    <row r="2772" spans="1:1" x14ac:dyDescent="0.2">
      <c r="A2772" s="95"/>
    </row>
    <row r="2773" spans="1:1" x14ac:dyDescent="0.2">
      <c r="A2773" s="95"/>
    </row>
    <row r="2774" spans="1:1" x14ac:dyDescent="0.2">
      <c r="A2774" s="95"/>
    </row>
    <row r="2775" spans="1:1" x14ac:dyDescent="0.2">
      <c r="A2775" s="95"/>
    </row>
    <row r="2776" spans="1:1" x14ac:dyDescent="0.2">
      <c r="A2776" s="95"/>
    </row>
    <row r="2777" spans="1:1" x14ac:dyDescent="0.2">
      <c r="A2777" s="95"/>
    </row>
    <row r="2778" spans="1:1" x14ac:dyDescent="0.2">
      <c r="A2778" s="95"/>
    </row>
    <row r="2779" spans="1:1" x14ac:dyDescent="0.2">
      <c r="A2779" s="95"/>
    </row>
    <row r="2780" spans="1:1" x14ac:dyDescent="0.2">
      <c r="A2780" s="95"/>
    </row>
    <row r="2781" spans="1:1" x14ac:dyDescent="0.2">
      <c r="A2781" s="95"/>
    </row>
    <row r="2782" spans="1:1" x14ac:dyDescent="0.2">
      <c r="A2782" s="95"/>
    </row>
    <row r="2783" spans="1:1" x14ac:dyDescent="0.2">
      <c r="A2783" s="95"/>
    </row>
    <row r="2784" spans="1:1" x14ac:dyDescent="0.2">
      <c r="A2784" s="95"/>
    </row>
    <row r="2785" spans="1:1" x14ac:dyDescent="0.2">
      <c r="A2785" s="95"/>
    </row>
    <row r="2786" spans="1:1" x14ac:dyDescent="0.2">
      <c r="A2786" s="95"/>
    </row>
    <row r="2787" spans="1:1" x14ac:dyDescent="0.2">
      <c r="A2787" s="95"/>
    </row>
    <row r="2788" spans="1:1" x14ac:dyDescent="0.2">
      <c r="A2788" s="95"/>
    </row>
    <row r="2789" spans="1:1" x14ac:dyDescent="0.2">
      <c r="A2789" s="95"/>
    </row>
    <row r="2790" spans="1:1" x14ac:dyDescent="0.2">
      <c r="A2790" s="95"/>
    </row>
    <row r="2791" spans="1:1" x14ac:dyDescent="0.2">
      <c r="A2791" s="95"/>
    </row>
    <row r="2792" spans="1:1" x14ac:dyDescent="0.2">
      <c r="A2792" s="95"/>
    </row>
    <row r="2793" spans="1:1" x14ac:dyDescent="0.2">
      <c r="A2793" s="95"/>
    </row>
    <row r="2794" spans="1:1" x14ac:dyDescent="0.2">
      <c r="A2794" s="95"/>
    </row>
    <row r="2795" spans="1:1" x14ac:dyDescent="0.2">
      <c r="A2795" s="95"/>
    </row>
    <row r="2796" spans="1:1" x14ac:dyDescent="0.2">
      <c r="A2796" s="95"/>
    </row>
    <row r="2797" spans="1:1" x14ac:dyDescent="0.2">
      <c r="A2797" s="95"/>
    </row>
    <row r="2798" spans="1:1" x14ac:dyDescent="0.2">
      <c r="A2798" s="95"/>
    </row>
    <row r="2799" spans="1:1" x14ac:dyDescent="0.2">
      <c r="A2799" s="95"/>
    </row>
    <row r="2800" spans="1:1" x14ac:dyDescent="0.2">
      <c r="A2800" s="95"/>
    </row>
    <row r="2801" spans="1:1" x14ac:dyDescent="0.2">
      <c r="A2801" s="95"/>
    </row>
    <row r="2802" spans="1:1" x14ac:dyDescent="0.2">
      <c r="A2802" s="95"/>
    </row>
    <row r="2803" spans="1:1" x14ac:dyDescent="0.2">
      <c r="A2803" s="95"/>
    </row>
    <row r="2804" spans="1:1" x14ac:dyDescent="0.2">
      <c r="A2804" s="95"/>
    </row>
    <row r="2805" spans="1:1" x14ac:dyDescent="0.2">
      <c r="A2805" s="95"/>
    </row>
    <row r="2806" spans="1:1" x14ac:dyDescent="0.2">
      <c r="A2806" s="95"/>
    </row>
    <row r="2807" spans="1:1" x14ac:dyDescent="0.2">
      <c r="A2807" s="95"/>
    </row>
    <row r="2808" spans="1:1" x14ac:dyDescent="0.2">
      <c r="A2808" s="95"/>
    </row>
    <row r="2809" spans="1:1" x14ac:dyDescent="0.2">
      <c r="A2809" s="95"/>
    </row>
    <row r="2810" spans="1:1" x14ac:dyDescent="0.2">
      <c r="A2810" s="95"/>
    </row>
    <row r="2811" spans="1:1" x14ac:dyDescent="0.2">
      <c r="A2811" s="95"/>
    </row>
    <row r="2812" spans="1:1" x14ac:dyDescent="0.2">
      <c r="A2812" s="95"/>
    </row>
    <row r="2813" spans="1:1" x14ac:dyDescent="0.2">
      <c r="A2813" s="95"/>
    </row>
    <row r="2814" spans="1:1" x14ac:dyDescent="0.2">
      <c r="A2814" s="95"/>
    </row>
    <row r="2815" spans="1:1" x14ac:dyDescent="0.2">
      <c r="A2815" s="95"/>
    </row>
    <row r="2816" spans="1:1" x14ac:dyDescent="0.2">
      <c r="A2816" s="95"/>
    </row>
    <row r="2817" spans="1:1" x14ac:dyDescent="0.2">
      <c r="A2817" s="95"/>
    </row>
    <row r="2818" spans="1:1" x14ac:dyDescent="0.2">
      <c r="A2818" s="95"/>
    </row>
    <row r="2819" spans="1:1" x14ac:dyDescent="0.2">
      <c r="A2819" s="95"/>
    </row>
    <row r="2820" spans="1:1" x14ac:dyDescent="0.2">
      <c r="A2820" s="95"/>
    </row>
    <row r="2821" spans="1:1" x14ac:dyDescent="0.2">
      <c r="A2821" s="95"/>
    </row>
    <row r="2822" spans="1:1" x14ac:dyDescent="0.2">
      <c r="A2822" s="95"/>
    </row>
    <row r="2823" spans="1:1" x14ac:dyDescent="0.2">
      <c r="A2823" s="95"/>
    </row>
    <row r="2824" spans="1:1" x14ac:dyDescent="0.2">
      <c r="A2824" s="95"/>
    </row>
    <row r="2825" spans="1:1" x14ac:dyDescent="0.2">
      <c r="A2825" s="95"/>
    </row>
    <row r="2826" spans="1:1" x14ac:dyDescent="0.2">
      <c r="A2826" s="95"/>
    </row>
    <row r="2827" spans="1:1" x14ac:dyDescent="0.2">
      <c r="A2827" s="95"/>
    </row>
    <row r="2828" spans="1:1" x14ac:dyDescent="0.2">
      <c r="A2828" s="95"/>
    </row>
    <row r="2829" spans="1:1" x14ac:dyDescent="0.2">
      <c r="A2829" s="95"/>
    </row>
    <row r="2830" spans="1:1" x14ac:dyDescent="0.2">
      <c r="A2830" s="95"/>
    </row>
    <row r="2831" spans="1:1" x14ac:dyDescent="0.2">
      <c r="A2831" s="95"/>
    </row>
    <row r="2832" spans="1:1" x14ac:dyDescent="0.2">
      <c r="A2832" s="95"/>
    </row>
    <row r="2833" spans="1:1" x14ac:dyDescent="0.2">
      <c r="A2833" s="95"/>
    </row>
    <row r="2834" spans="1:1" x14ac:dyDescent="0.2">
      <c r="A2834" s="95"/>
    </row>
    <row r="2835" spans="1:1" x14ac:dyDescent="0.2">
      <c r="A2835" s="95"/>
    </row>
    <row r="2836" spans="1:1" x14ac:dyDescent="0.2">
      <c r="A2836" s="95"/>
    </row>
    <row r="2837" spans="1:1" x14ac:dyDescent="0.2">
      <c r="A2837" s="95"/>
    </row>
    <row r="2838" spans="1:1" x14ac:dyDescent="0.2">
      <c r="A2838" s="95"/>
    </row>
    <row r="2839" spans="1:1" x14ac:dyDescent="0.2">
      <c r="A2839" s="95"/>
    </row>
    <row r="2840" spans="1:1" x14ac:dyDescent="0.2">
      <c r="A2840" s="95"/>
    </row>
    <row r="2841" spans="1:1" x14ac:dyDescent="0.2">
      <c r="A2841" s="95"/>
    </row>
    <row r="2842" spans="1:1" x14ac:dyDescent="0.2">
      <c r="A2842" s="95"/>
    </row>
    <row r="2843" spans="1:1" x14ac:dyDescent="0.2">
      <c r="A2843" s="95"/>
    </row>
    <row r="2844" spans="1:1" x14ac:dyDescent="0.2">
      <c r="A2844" s="95"/>
    </row>
    <row r="2845" spans="1:1" x14ac:dyDescent="0.2">
      <c r="A2845" s="95"/>
    </row>
    <row r="2846" spans="1:1" x14ac:dyDescent="0.2">
      <c r="A2846" s="95"/>
    </row>
    <row r="2847" spans="1:1" x14ac:dyDescent="0.2">
      <c r="A2847" s="95"/>
    </row>
    <row r="2848" spans="1:1" x14ac:dyDescent="0.2">
      <c r="A2848" s="95"/>
    </row>
    <row r="2849" spans="1:1" x14ac:dyDescent="0.2">
      <c r="A2849" s="95"/>
    </row>
    <row r="2850" spans="1:1" x14ac:dyDescent="0.2">
      <c r="A2850" s="95"/>
    </row>
    <row r="2851" spans="1:1" x14ac:dyDescent="0.2">
      <c r="A2851" s="95"/>
    </row>
    <row r="2852" spans="1:1" x14ac:dyDescent="0.2">
      <c r="A2852" s="95"/>
    </row>
    <row r="2853" spans="1:1" x14ac:dyDescent="0.2">
      <c r="A2853" s="95"/>
    </row>
    <row r="2854" spans="1:1" x14ac:dyDescent="0.2">
      <c r="A2854" s="95"/>
    </row>
    <row r="2855" spans="1:1" x14ac:dyDescent="0.2">
      <c r="A2855" s="95"/>
    </row>
    <row r="2856" spans="1:1" x14ac:dyDescent="0.2">
      <c r="A2856" s="95"/>
    </row>
    <row r="2857" spans="1:1" x14ac:dyDescent="0.2">
      <c r="A2857" s="95"/>
    </row>
    <row r="2858" spans="1:1" x14ac:dyDescent="0.2">
      <c r="A2858" s="95"/>
    </row>
    <row r="2859" spans="1:1" x14ac:dyDescent="0.2">
      <c r="A2859" s="95"/>
    </row>
    <row r="2860" spans="1:1" x14ac:dyDescent="0.2">
      <c r="A2860" s="95"/>
    </row>
    <row r="2861" spans="1:1" x14ac:dyDescent="0.2">
      <c r="A2861" s="95"/>
    </row>
    <row r="2862" spans="1:1" x14ac:dyDescent="0.2">
      <c r="A2862" s="95"/>
    </row>
    <row r="2863" spans="1:1" x14ac:dyDescent="0.2">
      <c r="A2863" s="95"/>
    </row>
    <row r="2864" spans="1:1" x14ac:dyDescent="0.2">
      <c r="A2864" s="95"/>
    </row>
    <row r="2865" spans="1:1" x14ac:dyDescent="0.2">
      <c r="A2865" s="95"/>
    </row>
    <row r="2866" spans="1:1" x14ac:dyDescent="0.2">
      <c r="A2866" s="95"/>
    </row>
    <row r="2867" spans="1:1" x14ac:dyDescent="0.2">
      <c r="A2867" s="95"/>
    </row>
    <row r="2868" spans="1:1" x14ac:dyDescent="0.2">
      <c r="A2868" s="95"/>
    </row>
    <row r="2869" spans="1:1" x14ac:dyDescent="0.2">
      <c r="A2869" s="95"/>
    </row>
    <row r="2870" spans="1:1" x14ac:dyDescent="0.2">
      <c r="A2870" s="95"/>
    </row>
    <row r="2871" spans="1:1" x14ac:dyDescent="0.2">
      <c r="A2871" s="95"/>
    </row>
    <row r="2872" spans="1:1" x14ac:dyDescent="0.2">
      <c r="A2872" s="95"/>
    </row>
    <row r="2873" spans="1:1" x14ac:dyDescent="0.2">
      <c r="A2873" s="95"/>
    </row>
    <row r="2874" spans="1:1" x14ac:dyDescent="0.2">
      <c r="A2874" s="95"/>
    </row>
    <row r="2875" spans="1:1" x14ac:dyDescent="0.2">
      <c r="A2875" s="95"/>
    </row>
    <row r="2876" spans="1:1" x14ac:dyDescent="0.2">
      <c r="A2876" s="95"/>
    </row>
    <row r="2877" spans="1:1" x14ac:dyDescent="0.2">
      <c r="A2877" s="95"/>
    </row>
    <row r="2878" spans="1:1" x14ac:dyDescent="0.2">
      <c r="A2878" s="95"/>
    </row>
    <row r="2879" spans="1:1" x14ac:dyDescent="0.2">
      <c r="A2879" s="95"/>
    </row>
    <row r="2880" spans="1:1" x14ac:dyDescent="0.2">
      <c r="A2880" s="95"/>
    </row>
    <row r="2881" spans="1:1" x14ac:dyDescent="0.2">
      <c r="A2881" s="95"/>
    </row>
    <row r="2882" spans="1:1" x14ac:dyDescent="0.2">
      <c r="A2882" s="95"/>
    </row>
    <row r="2883" spans="1:1" x14ac:dyDescent="0.2">
      <c r="A2883" s="95"/>
    </row>
    <row r="2884" spans="1:1" x14ac:dyDescent="0.2">
      <c r="A2884" s="95"/>
    </row>
    <row r="2885" spans="1:1" x14ac:dyDescent="0.2">
      <c r="A2885" s="95"/>
    </row>
    <row r="2886" spans="1:1" x14ac:dyDescent="0.2">
      <c r="A2886" s="95"/>
    </row>
    <row r="2887" spans="1:1" x14ac:dyDescent="0.2">
      <c r="A2887" s="95"/>
    </row>
    <row r="2888" spans="1:1" x14ac:dyDescent="0.2">
      <c r="A2888" s="95"/>
    </row>
    <row r="2889" spans="1:1" x14ac:dyDescent="0.2">
      <c r="A2889" s="95"/>
    </row>
    <row r="2890" spans="1:1" x14ac:dyDescent="0.2">
      <c r="A2890" s="95"/>
    </row>
    <row r="2891" spans="1:1" x14ac:dyDescent="0.2">
      <c r="A2891" s="95"/>
    </row>
    <row r="2892" spans="1:1" x14ac:dyDescent="0.2">
      <c r="A2892" s="95"/>
    </row>
    <row r="2893" spans="1:1" x14ac:dyDescent="0.2">
      <c r="A2893" s="95"/>
    </row>
    <row r="2894" spans="1:1" x14ac:dyDescent="0.2">
      <c r="A2894" s="95"/>
    </row>
    <row r="2895" spans="1:1" x14ac:dyDescent="0.2">
      <c r="A2895" s="95"/>
    </row>
    <row r="2896" spans="1:1" x14ac:dyDescent="0.2">
      <c r="A2896" s="95"/>
    </row>
    <row r="2897" spans="1:1" x14ac:dyDescent="0.2">
      <c r="A2897" s="95"/>
    </row>
    <row r="2898" spans="1:1" x14ac:dyDescent="0.2">
      <c r="A2898" s="95"/>
    </row>
    <row r="2899" spans="1:1" x14ac:dyDescent="0.2">
      <c r="A2899" s="95"/>
    </row>
    <row r="2900" spans="1:1" x14ac:dyDescent="0.2">
      <c r="A2900" s="95"/>
    </row>
    <row r="2901" spans="1:1" x14ac:dyDescent="0.2">
      <c r="A2901" s="95"/>
    </row>
    <row r="2902" spans="1:1" x14ac:dyDescent="0.2">
      <c r="A2902" s="95"/>
    </row>
    <row r="2903" spans="1:1" x14ac:dyDescent="0.2">
      <c r="A2903" s="95"/>
    </row>
    <row r="2904" spans="1:1" x14ac:dyDescent="0.2">
      <c r="A2904" s="95"/>
    </row>
    <row r="2905" spans="1:1" x14ac:dyDescent="0.2">
      <c r="A2905" s="95"/>
    </row>
    <row r="2906" spans="1:1" x14ac:dyDescent="0.2">
      <c r="A2906" s="95"/>
    </row>
    <row r="2907" spans="1:1" x14ac:dyDescent="0.2">
      <c r="A2907" s="95"/>
    </row>
    <row r="2908" spans="1:1" x14ac:dyDescent="0.2">
      <c r="A2908" s="95"/>
    </row>
    <row r="2909" spans="1:1" x14ac:dyDescent="0.2">
      <c r="A2909" s="95"/>
    </row>
    <row r="2910" spans="1:1" x14ac:dyDescent="0.2">
      <c r="A2910" s="95"/>
    </row>
    <row r="2911" spans="1:1" x14ac:dyDescent="0.2">
      <c r="A2911" s="95"/>
    </row>
    <row r="2912" spans="1:1" x14ac:dyDescent="0.2">
      <c r="A2912" s="95"/>
    </row>
    <row r="2913" spans="1:1" x14ac:dyDescent="0.2">
      <c r="A2913" s="95"/>
    </row>
    <row r="2914" spans="1:1" x14ac:dyDescent="0.2">
      <c r="A2914" s="95"/>
    </row>
    <row r="2915" spans="1:1" x14ac:dyDescent="0.2">
      <c r="A2915" s="95"/>
    </row>
    <row r="2916" spans="1:1" x14ac:dyDescent="0.2">
      <c r="A2916" s="95"/>
    </row>
    <row r="2917" spans="1:1" x14ac:dyDescent="0.2">
      <c r="A2917" s="95"/>
    </row>
    <row r="2918" spans="1:1" x14ac:dyDescent="0.2">
      <c r="A2918" s="95"/>
    </row>
    <row r="2919" spans="1:1" x14ac:dyDescent="0.2">
      <c r="A2919" s="95"/>
    </row>
    <row r="2920" spans="1:1" x14ac:dyDescent="0.2">
      <c r="A2920" s="95"/>
    </row>
    <row r="2921" spans="1:1" x14ac:dyDescent="0.2">
      <c r="A2921" s="95"/>
    </row>
    <row r="2922" spans="1:1" x14ac:dyDescent="0.2">
      <c r="A2922" s="95"/>
    </row>
    <row r="2923" spans="1:1" x14ac:dyDescent="0.2">
      <c r="A2923" s="95"/>
    </row>
    <row r="2924" spans="1:1" x14ac:dyDescent="0.2">
      <c r="A2924" s="95"/>
    </row>
    <row r="2925" spans="1:1" x14ac:dyDescent="0.2">
      <c r="A2925" s="95"/>
    </row>
    <row r="2926" spans="1:1" x14ac:dyDescent="0.2">
      <c r="A2926" s="95"/>
    </row>
    <row r="2927" spans="1:1" x14ac:dyDescent="0.2">
      <c r="A2927" s="95"/>
    </row>
    <row r="2928" spans="1:1" x14ac:dyDescent="0.2">
      <c r="A2928" s="95"/>
    </row>
    <row r="2929" spans="1:1" x14ac:dyDescent="0.2">
      <c r="A2929" s="95"/>
    </row>
    <row r="2930" spans="1:1" x14ac:dyDescent="0.2">
      <c r="A2930" s="95"/>
    </row>
    <row r="2931" spans="1:1" x14ac:dyDescent="0.2">
      <c r="A2931" s="95"/>
    </row>
    <row r="2932" spans="1:1" x14ac:dyDescent="0.2">
      <c r="A2932" s="95"/>
    </row>
    <row r="2933" spans="1:1" x14ac:dyDescent="0.2">
      <c r="A2933" s="95"/>
    </row>
    <row r="2934" spans="1:1" x14ac:dyDescent="0.2">
      <c r="A2934" s="95"/>
    </row>
    <row r="2935" spans="1:1" x14ac:dyDescent="0.2">
      <c r="A2935" s="95"/>
    </row>
    <row r="2936" spans="1:1" x14ac:dyDescent="0.2">
      <c r="A2936" s="95"/>
    </row>
    <row r="2937" spans="1:1" x14ac:dyDescent="0.2">
      <c r="A2937" s="95"/>
    </row>
    <row r="2938" spans="1:1" x14ac:dyDescent="0.2">
      <c r="A2938" s="95"/>
    </row>
    <row r="2939" spans="1:1" x14ac:dyDescent="0.2">
      <c r="A2939" s="95"/>
    </row>
    <row r="2940" spans="1:1" x14ac:dyDescent="0.2">
      <c r="A2940" s="95"/>
    </row>
    <row r="2941" spans="1:1" x14ac:dyDescent="0.2">
      <c r="A2941" s="95"/>
    </row>
    <row r="2942" spans="1:1" x14ac:dyDescent="0.2">
      <c r="A2942" s="95"/>
    </row>
    <row r="2943" spans="1:1" x14ac:dyDescent="0.2">
      <c r="A2943" s="95"/>
    </row>
    <row r="2944" spans="1:1" x14ac:dyDescent="0.2">
      <c r="A2944" s="95"/>
    </row>
    <row r="2945" spans="1:1" x14ac:dyDescent="0.2">
      <c r="A2945" s="95"/>
    </row>
    <row r="2946" spans="1:1" x14ac:dyDescent="0.2">
      <c r="A2946" s="95"/>
    </row>
    <row r="2947" spans="1:1" x14ac:dyDescent="0.2">
      <c r="A2947" s="95"/>
    </row>
    <row r="2948" spans="1:1" x14ac:dyDescent="0.2">
      <c r="A2948" s="95"/>
    </row>
    <row r="2949" spans="1:1" x14ac:dyDescent="0.2">
      <c r="A2949" s="95"/>
    </row>
    <row r="2950" spans="1:1" x14ac:dyDescent="0.2">
      <c r="A2950" s="95"/>
    </row>
    <row r="2951" spans="1:1" x14ac:dyDescent="0.2">
      <c r="A2951" s="95"/>
    </row>
    <row r="2952" spans="1:1" x14ac:dyDescent="0.2">
      <c r="A2952" s="95"/>
    </row>
    <row r="2953" spans="1:1" x14ac:dyDescent="0.2">
      <c r="A2953" s="95"/>
    </row>
    <row r="2954" spans="1:1" x14ac:dyDescent="0.2">
      <c r="A2954" s="95"/>
    </row>
    <row r="2955" spans="1:1" x14ac:dyDescent="0.2">
      <c r="A2955" s="95"/>
    </row>
    <row r="2956" spans="1:1" x14ac:dyDescent="0.2">
      <c r="A2956" s="95"/>
    </row>
    <row r="2957" spans="1:1" x14ac:dyDescent="0.2">
      <c r="A2957" s="95"/>
    </row>
    <row r="2958" spans="1:1" x14ac:dyDescent="0.2">
      <c r="A2958" s="95"/>
    </row>
    <row r="2959" spans="1:1" x14ac:dyDescent="0.2">
      <c r="A2959" s="95"/>
    </row>
    <row r="2960" spans="1:1" x14ac:dyDescent="0.2">
      <c r="A2960" s="95"/>
    </row>
    <row r="2961" spans="1:1" x14ac:dyDescent="0.2">
      <c r="A2961" s="95"/>
    </row>
    <row r="2962" spans="1:1" x14ac:dyDescent="0.2">
      <c r="A2962" s="95"/>
    </row>
    <row r="2963" spans="1:1" x14ac:dyDescent="0.2">
      <c r="A2963" s="95"/>
    </row>
    <row r="2964" spans="1:1" x14ac:dyDescent="0.2">
      <c r="A2964" s="95"/>
    </row>
    <row r="2965" spans="1:1" x14ac:dyDescent="0.2">
      <c r="A2965" s="95"/>
    </row>
    <row r="2966" spans="1:1" x14ac:dyDescent="0.2">
      <c r="A2966" s="95"/>
    </row>
    <row r="2967" spans="1:1" x14ac:dyDescent="0.2">
      <c r="A2967" s="95"/>
    </row>
    <row r="2968" spans="1:1" x14ac:dyDescent="0.2">
      <c r="A2968" s="95"/>
    </row>
    <row r="2969" spans="1:1" x14ac:dyDescent="0.2">
      <c r="A2969" s="95"/>
    </row>
    <row r="2970" spans="1:1" x14ac:dyDescent="0.2">
      <c r="A2970" s="95"/>
    </row>
    <row r="2971" spans="1:1" x14ac:dyDescent="0.2">
      <c r="A2971" s="95"/>
    </row>
    <row r="2972" spans="1:1" x14ac:dyDescent="0.2">
      <c r="A2972" s="95"/>
    </row>
    <row r="2973" spans="1:1" x14ac:dyDescent="0.2">
      <c r="A2973" s="95"/>
    </row>
    <row r="2974" spans="1:1" x14ac:dyDescent="0.2">
      <c r="A2974" s="95"/>
    </row>
    <row r="2975" spans="1:1" x14ac:dyDescent="0.2">
      <c r="A2975" s="95"/>
    </row>
    <row r="2976" spans="1:1" x14ac:dyDescent="0.2">
      <c r="A2976" s="95"/>
    </row>
    <row r="2977" spans="1:1" x14ac:dyDescent="0.2">
      <c r="A2977" s="95"/>
    </row>
    <row r="2978" spans="1:1" x14ac:dyDescent="0.2">
      <c r="A2978" s="95"/>
    </row>
    <row r="2979" spans="1:1" x14ac:dyDescent="0.2">
      <c r="A2979" s="95"/>
    </row>
    <row r="2980" spans="1:1" x14ac:dyDescent="0.2">
      <c r="A2980" s="95"/>
    </row>
    <row r="2981" spans="1:1" x14ac:dyDescent="0.2">
      <c r="A2981" s="95"/>
    </row>
    <row r="2982" spans="1:1" x14ac:dyDescent="0.2">
      <c r="A2982" s="95"/>
    </row>
    <row r="2983" spans="1:1" x14ac:dyDescent="0.2">
      <c r="A2983" s="95"/>
    </row>
    <row r="2984" spans="1:1" x14ac:dyDescent="0.2">
      <c r="A2984" s="95"/>
    </row>
    <row r="2985" spans="1:1" x14ac:dyDescent="0.2">
      <c r="A2985" s="95"/>
    </row>
    <row r="2986" spans="1:1" x14ac:dyDescent="0.2">
      <c r="A2986" s="95"/>
    </row>
    <row r="2987" spans="1:1" x14ac:dyDescent="0.2">
      <c r="A2987" s="95"/>
    </row>
    <row r="2988" spans="1:1" x14ac:dyDescent="0.2">
      <c r="A2988" s="95"/>
    </row>
    <row r="2989" spans="1:1" x14ac:dyDescent="0.2">
      <c r="A2989" s="95"/>
    </row>
    <row r="2990" spans="1:1" x14ac:dyDescent="0.2">
      <c r="A2990" s="95"/>
    </row>
    <row r="2991" spans="1:1" x14ac:dyDescent="0.2">
      <c r="A2991" s="95"/>
    </row>
    <row r="2992" spans="1:1" x14ac:dyDescent="0.2">
      <c r="A2992" s="95"/>
    </row>
    <row r="2993" spans="1:1" x14ac:dyDescent="0.2">
      <c r="A2993" s="95"/>
    </row>
    <row r="2994" spans="1:1" x14ac:dyDescent="0.2">
      <c r="A2994" s="95"/>
    </row>
    <row r="2995" spans="1:1" x14ac:dyDescent="0.2">
      <c r="A2995" s="95"/>
    </row>
    <row r="2996" spans="1:1" x14ac:dyDescent="0.2">
      <c r="A2996" s="95"/>
    </row>
    <row r="2997" spans="1:1" x14ac:dyDescent="0.2">
      <c r="A2997" s="95"/>
    </row>
    <row r="2998" spans="1:1" x14ac:dyDescent="0.2">
      <c r="A2998" s="95"/>
    </row>
    <row r="2999" spans="1:1" x14ac:dyDescent="0.2">
      <c r="A2999" s="95"/>
    </row>
    <row r="3000" spans="1:1" x14ac:dyDescent="0.2">
      <c r="A3000" s="95"/>
    </row>
    <row r="3001" spans="1:1" x14ac:dyDescent="0.2">
      <c r="A3001" s="95"/>
    </row>
    <row r="3002" spans="1:1" x14ac:dyDescent="0.2">
      <c r="A3002" s="95"/>
    </row>
    <row r="3003" spans="1:1" x14ac:dyDescent="0.2">
      <c r="A3003" s="95"/>
    </row>
    <row r="3004" spans="1:1" x14ac:dyDescent="0.2">
      <c r="A3004" s="95"/>
    </row>
    <row r="3005" spans="1:1" x14ac:dyDescent="0.2">
      <c r="A3005" s="95"/>
    </row>
    <row r="3006" spans="1:1" x14ac:dyDescent="0.2">
      <c r="A3006" s="95"/>
    </row>
    <row r="3007" spans="1:1" x14ac:dyDescent="0.2">
      <c r="A3007" s="95"/>
    </row>
    <row r="3008" spans="1:1" x14ac:dyDescent="0.2">
      <c r="A3008" s="95"/>
    </row>
    <row r="3009" spans="1:1" x14ac:dyDescent="0.2">
      <c r="A3009" s="95"/>
    </row>
    <row r="3010" spans="1:1" x14ac:dyDescent="0.2">
      <c r="A3010" s="95"/>
    </row>
    <row r="3011" spans="1:1" x14ac:dyDescent="0.2">
      <c r="A3011" s="95"/>
    </row>
    <row r="3012" spans="1:1" x14ac:dyDescent="0.2">
      <c r="A3012" s="95"/>
    </row>
    <row r="3013" spans="1:1" x14ac:dyDescent="0.2">
      <c r="A3013" s="95"/>
    </row>
    <row r="3014" spans="1:1" x14ac:dyDescent="0.2">
      <c r="A3014" s="95"/>
    </row>
    <row r="3015" spans="1:1" x14ac:dyDescent="0.2">
      <c r="A3015" s="95"/>
    </row>
    <row r="3016" spans="1:1" x14ac:dyDescent="0.2">
      <c r="A3016" s="95"/>
    </row>
    <row r="3017" spans="1:1" x14ac:dyDescent="0.2">
      <c r="A3017" s="95"/>
    </row>
    <row r="3018" spans="1:1" x14ac:dyDescent="0.2">
      <c r="A3018" s="95"/>
    </row>
    <row r="3019" spans="1:1" x14ac:dyDescent="0.2">
      <c r="A3019" s="95"/>
    </row>
    <row r="3020" spans="1:1" x14ac:dyDescent="0.2">
      <c r="A3020" s="95"/>
    </row>
    <row r="3021" spans="1:1" x14ac:dyDescent="0.2">
      <c r="A3021" s="95"/>
    </row>
    <row r="3022" spans="1:1" x14ac:dyDescent="0.2">
      <c r="A3022" s="95"/>
    </row>
    <row r="3023" spans="1:1" x14ac:dyDescent="0.2">
      <c r="A3023" s="95"/>
    </row>
    <row r="3024" spans="1:1" x14ac:dyDescent="0.2">
      <c r="A3024" s="95"/>
    </row>
    <row r="3025" spans="1:1" x14ac:dyDescent="0.2">
      <c r="A3025" s="95"/>
    </row>
    <row r="3026" spans="1:1" x14ac:dyDescent="0.2">
      <c r="A3026" s="95"/>
    </row>
    <row r="3027" spans="1:1" x14ac:dyDescent="0.2">
      <c r="A3027" s="95"/>
    </row>
    <row r="3028" spans="1:1" x14ac:dyDescent="0.2">
      <c r="A3028" s="95"/>
    </row>
    <row r="3029" spans="1:1" x14ac:dyDescent="0.2">
      <c r="A3029" s="95"/>
    </row>
    <row r="3030" spans="1:1" x14ac:dyDescent="0.2">
      <c r="A3030" s="95"/>
    </row>
    <row r="3031" spans="1:1" x14ac:dyDescent="0.2">
      <c r="A3031" s="95"/>
    </row>
    <row r="3032" spans="1:1" x14ac:dyDescent="0.2">
      <c r="A3032" s="95"/>
    </row>
    <row r="3033" spans="1:1" x14ac:dyDescent="0.2">
      <c r="A3033" s="95"/>
    </row>
    <row r="3034" spans="1:1" x14ac:dyDescent="0.2">
      <c r="A3034" s="95"/>
    </row>
    <row r="3035" spans="1:1" x14ac:dyDescent="0.2">
      <c r="A3035" s="95"/>
    </row>
    <row r="3036" spans="1:1" x14ac:dyDescent="0.2">
      <c r="A3036" s="95"/>
    </row>
    <row r="3037" spans="1:1" x14ac:dyDescent="0.2">
      <c r="A3037" s="95"/>
    </row>
    <row r="3038" spans="1:1" x14ac:dyDescent="0.2">
      <c r="A3038" s="95"/>
    </row>
    <row r="3039" spans="1:1" x14ac:dyDescent="0.2">
      <c r="A3039" s="95"/>
    </row>
    <row r="3040" spans="1:1" x14ac:dyDescent="0.2">
      <c r="A3040" s="95"/>
    </row>
    <row r="3041" spans="1:1" x14ac:dyDescent="0.2">
      <c r="A3041" s="95"/>
    </row>
    <row r="3042" spans="1:1" x14ac:dyDescent="0.2">
      <c r="A3042" s="95"/>
    </row>
    <row r="3043" spans="1:1" x14ac:dyDescent="0.2">
      <c r="A3043" s="95"/>
    </row>
    <row r="3044" spans="1:1" x14ac:dyDescent="0.2">
      <c r="A3044" s="95"/>
    </row>
    <row r="3045" spans="1:1" x14ac:dyDescent="0.2">
      <c r="A3045" s="95"/>
    </row>
    <row r="3046" spans="1:1" x14ac:dyDescent="0.2">
      <c r="A3046" s="95"/>
    </row>
    <row r="3047" spans="1:1" x14ac:dyDescent="0.2">
      <c r="A3047" s="95"/>
    </row>
    <row r="3048" spans="1:1" x14ac:dyDescent="0.2">
      <c r="A3048" s="95"/>
    </row>
    <row r="3049" spans="1:1" x14ac:dyDescent="0.2">
      <c r="A3049" s="95"/>
    </row>
    <row r="3050" spans="1:1" x14ac:dyDescent="0.2">
      <c r="A3050" s="95"/>
    </row>
    <row r="3051" spans="1:1" x14ac:dyDescent="0.2">
      <c r="A3051" s="95"/>
    </row>
    <row r="3052" spans="1:1" x14ac:dyDescent="0.2">
      <c r="A3052" s="95"/>
    </row>
    <row r="3053" spans="1:1" x14ac:dyDescent="0.2">
      <c r="A3053" s="95"/>
    </row>
    <row r="3054" spans="1:1" x14ac:dyDescent="0.2">
      <c r="A3054" s="95"/>
    </row>
    <row r="3055" spans="1:1" x14ac:dyDescent="0.2">
      <c r="A3055" s="95"/>
    </row>
    <row r="3056" spans="1:1" x14ac:dyDescent="0.2">
      <c r="A3056" s="95"/>
    </row>
    <row r="3057" spans="1:1" x14ac:dyDescent="0.2">
      <c r="A3057" s="95"/>
    </row>
    <row r="3058" spans="1:1" x14ac:dyDescent="0.2">
      <c r="A3058" s="95"/>
    </row>
    <row r="3059" spans="1:1" x14ac:dyDescent="0.2">
      <c r="A3059" s="95"/>
    </row>
    <row r="3060" spans="1:1" x14ac:dyDescent="0.2">
      <c r="A3060" s="95"/>
    </row>
    <row r="3061" spans="1:1" x14ac:dyDescent="0.2">
      <c r="A3061" s="95"/>
    </row>
    <row r="3062" spans="1:1" x14ac:dyDescent="0.2">
      <c r="A3062" s="95"/>
    </row>
    <row r="3063" spans="1:1" x14ac:dyDescent="0.2">
      <c r="A3063" s="95"/>
    </row>
    <row r="3064" spans="1:1" x14ac:dyDescent="0.2">
      <c r="A3064" s="95"/>
    </row>
    <row r="3065" spans="1:1" x14ac:dyDescent="0.2">
      <c r="A3065" s="95"/>
    </row>
    <row r="3066" spans="1:1" x14ac:dyDescent="0.2">
      <c r="A3066" s="95"/>
    </row>
    <row r="3067" spans="1:1" x14ac:dyDescent="0.2">
      <c r="A3067" s="95"/>
    </row>
    <row r="3068" spans="1:1" x14ac:dyDescent="0.2">
      <c r="A3068" s="95"/>
    </row>
    <row r="3069" spans="1:1" x14ac:dyDescent="0.2">
      <c r="A3069" s="95"/>
    </row>
    <row r="3070" spans="1:1" x14ac:dyDescent="0.2">
      <c r="A3070" s="95"/>
    </row>
    <row r="3071" spans="1:1" x14ac:dyDescent="0.2">
      <c r="A3071" s="95"/>
    </row>
    <row r="3072" spans="1:1" x14ac:dyDescent="0.2">
      <c r="A3072" s="95"/>
    </row>
    <row r="3073" spans="1:1" x14ac:dyDescent="0.2">
      <c r="A3073" s="95"/>
    </row>
    <row r="3074" spans="1:1" x14ac:dyDescent="0.2">
      <c r="A3074" s="95"/>
    </row>
    <row r="3075" spans="1:1" x14ac:dyDescent="0.2">
      <c r="A3075" s="95"/>
    </row>
    <row r="3076" spans="1:1" x14ac:dyDescent="0.2">
      <c r="A3076" s="95"/>
    </row>
    <row r="3077" spans="1:1" x14ac:dyDescent="0.2">
      <c r="A3077" s="95"/>
    </row>
    <row r="3078" spans="1:1" x14ac:dyDescent="0.2">
      <c r="A3078" s="95"/>
    </row>
    <row r="3079" spans="1:1" x14ac:dyDescent="0.2">
      <c r="A3079" s="95"/>
    </row>
    <row r="3080" spans="1:1" x14ac:dyDescent="0.2">
      <c r="A3080" s="95"/>
    </row>
    <row r="3081" spans="1:1" x14ac:dyDescent="0.2">
      <c r="A3081" s="95"/>
    </row>
    <row r="3082" spans="1:1" x14ac:dyDescent="0.2">
      <c r="A3082" s="95"/>
    </row>
    <row r="3083" spans="1:1" x14ac:dyDescent="0.2">
      <c r="A3083" s="95"/>
    </row>
    <row r="3084" spans="1:1" x14ac:dyDescent="0.2">
      <c r="A3084" s="95"/>
    </row>
    <row r="3085" spans="1:1" x14ac:dyDescent="0.2">
      <c r="A3085" s="95"/>
    </row>
    <row r="3086" spans="1:1" x14ac:dyDescent="0.2">
      <c r="A3086" s="95"/>
    </row>
    <row r="3087" spans="1:1" x14ac:dyDescent="0.2">
      <c r="A3087" s="95"/>
    </row>
    <row r="3088" spans="1:1" x14ac:dyDescent="0.2">
      <c r="A3088" s="95"/>
    </row>
    <row r="3089" spans="1:1" x14ac:dyDescent="0.2">
      <c r="A3089" s="95"/>
    </row>
    <row r="3090" spans="1:1" x14ac:dyDescent="0.2">
      <c r="A3090" s="95"/>
    </row>
    <row r="3091" spans="1:1" x14ac:dyDescent="0.2">
      <c r="A3091" s="95"/>
    </row>
    <row r="3092" spans="1:1" x14ac:dyDescent="0.2">
      <c r="A3092" s="95"/>
    </row>
    <row r="3093" spans="1:1" x14ac:dyDescent="0.2">
      <c r="A3093" s="95"/>
    </row>
    <row r="3094" spans="1:1" x14ac:dyDescent="0.2">
      <c r="A3094" s="95"/>
    </row>
    <row r="3095" spans="1:1" x14ac:dyDescent="0.2">
      <c r="A3095" s="95"/>
    </row>
    <row r="3096" spans="1:1" x14ac:dyDescent="0.2">
      <c r="A3096" s="95"/>
    </row>
    <row r="3097" spans="1:1" x14ac:dyDescent="0.2">
      <c r="A3097" s="95"/>
    </row>
    <row r="3098" spans="1:1" x14ac:dyDescent="0.2">
      <c r="A3098" s="95"/>
    </row>
    <row r="3099" spans="1:1" x14ac:dyDescent="0.2">
      <c r="A3099" s="95"/>
    </row>
    <row r="3100" spans="1:1" x14ac:dyDescent="0.2">
      <c r="A3100" s="95"/>
    </row>
    <row r="3101" spans="1:1" x14ac:dyDescent="0.2">
      <c r="A3101" s="95"/>
    </row>
    <row r="3102" spans="1:1" x14ac:dyDescent="0.2">
      <c r="A3102" s="95"/>
    </row>
    <row r="3103" spans="1:1" x14ac:dyDescent="0.2">
      <c r="A3103" s="95"/>
    </row>
    <row r="3104" spans="1:1" x14ac:dyDescent="0.2">
      <c r="A3104" s="95"/>
    </row>
    <row r="3105" spans="1:1" x14ac:dyDescent="0.2">
      <c r="A3105" s="95"/>
    </row>
    <row r="3106" spans="1:1" x14ac:dyDescent="0.2">
      <c r="A3106" s="95"/>
    </row>
    <row r="3107" spans="1:1" x14ac:dyDescent="0.2">
      <c r="A3107" s="95"/>
    </row>
    <row r="3108" spans="1:1" x14ac:dyDescent="0.2">
      <c r="A3108" s="95"/>
    </row>
    <row r="3109" spans="1:1" x14ac:dyDescent="0.2">
      <c r="A3109" s="95"/>
    </row>
    <row r="3110" spans="1:1" x14ac:dyDescent="0.2">
      <c r="A3110" s="95"/>
    </row>
    <row r="3111" spans="1:1" x14ac:dyDescent="0.2">
      <c r="A3111" s="95"/>
    </row>
    <row r="3112" spans="1:1" x14ac:dyDescent="0.2">
      <c r="A3112" s="95"/>
    </row>
    <row r="3113" spans="1:1" x14ac:dyDescent="0.2">
      <c r="A3113" s="95"/>
    </row>
    <row r="3114" spans="1:1" x14ac:dyDescent="0.2">
      <c r="A3114" s="95"/>
    </row>
    <row r="3115" spans="1:1" x14ac:dyDescent="0.2">
      <c r="A3115" s="95"/>
    </row>
    <row r="3116" spans="1:1" x14ac:dyDescent="0.2">
      <c r="A3116" s="95"/>
    </row>
    <row r="3117" spans="1:1" x14ac:dyDescent="0.2">
      <c r="A3117" s="95"/>
    </row>
    <row r="3118" spans="1:1" x14ac:dyDescent="0.2">
      <c r="A3118" s="95"/>
    </row>
    <row r="3119" spans="1:1" x14ac:dyDescent="0.2">
      <c r="A3119" s="95"/>
    </row>
    <row r="3120" spans="1:1" x14ac:dyDescent="0.2">
      <c r="A3120" s="95"/>
    </row>
    <row r="3121" spans="1:1" x14ac:dyDescent="0.2">
      <c r="A3121" s="95"/>
    </row>
    <row r="3122" spans="1:1" x14ac:dyDescent="0.2">
      <c r="A3122" s="95"/>
    </row>
    <row r="3123" spans="1:1" x14ac:dyDescent="0.2">
      <c r="A3123" s="95"/>
    </row>
    <row r="3124" spans="1:1" x14ac:dyDescent="0.2">
      <c r="A3124" s="95"/>
    </row>
    <row r="3125" spans="1:1" x14ac:dyDescent="0.2">
      <c r="A3125" s="95"/>
    </row>
    <row r="3126" spans="1:1" x14ac:dyDescent="0.2">
      <c r="A3126" s="95"/>
    </row>
    <row r="3127" spans="1:1" x14ac:dyDescent="0.2">
      <c r="A3127" s="95"/>
    </row>
    <row r="3128" spans="1:1" x14ac:dyDescent="0.2">
      <c r="A3128" s="95"/>
    </row>
    <row r="3129" spans="1:1" x14ac:dyDescent="0.2">
      <c r="A3129" s="95"/>
    </row>
    <row r="3130" spans="1:1" x14ac:dyDescent="0.2">
      <c r="A3130" s="95"/>
    </row>
    <row r="3131" spans="1:1" x14ac:dyDescent="0.2">
      <c r="A3131" s="95"/>
    </row>
    <row r="3132" spans="1:1" x14ac:dyDescent="0.2">
      <c r="A3132" s="95"/>
    </row>
    <row r="3133" spans="1:1" x14ac:dyDescent="0.2">
      <c r="A3133" s="95"/>
    </row>
    <row r="3134" spans="1:1" x14ac:dyDescent="0.2">
      <c r="A3134" s="95"/>
    </row>
    <row r="3135" spans="1:1" x14ac:dyDescent="0.2">
      <c r="A3135" s="95"/>
    </row>
    <row r="3136" spans="1:1" x14ac:dyDescent="0.2">
      <c r="A3136" s="95"/>
    </row>
    <row r="3137" spans="1:1" x14ac:dyDescent="0.2">
      <c r="A3137" s="95"/>
    </row>
    <row r="3138" spans="1:1" x14ac:dyDescent="0.2">
      <c r="A3138" s="95"/>
    </row>
    <row r="3139" spans="1:1" x14ac:dyDescent="0.2">
      <c r="A3139" s="95"/>
    </row>
    <row r="3140" spans="1:1" x14ac:dyDescent="0.2">
      <c r="A3140" s="95"/>
    </row>
    <row r="3141" spans="1:1" x14ac:dyDescent="0.2">
      <c r="A3141" s="95"/>
    </row>
    <row r="3142" spans="1:1" x14ac:dyDescent="0.2">
      <c r="A3142" s="95"/>
    </row>
    <row r="3143" spans="1:1" x14ac:dyDescent="0.2">
      <c r="A3143" s="95"/>
    </row>
    <row r="3144" spans="1:1" x14ac:dyDescent="0.2">
      <c r="A3144" s="95"/>
    </row>
    <row r="3145" spans="1:1" x14ac:dyDescent="0.2">
      <c r="A3145" s="95"/>
    </row>
    <row r="3146" spans="1:1" x14ac:dyDescent="0.2">
      <c r="A3146" s="95"/>
    </row>
    <row r="3147" spans="1:1" x14ac:dyDescent="0.2">
      <c r="A3147" s="95"/>
    </row>
    <row r="3148" spans="1:1" x14ac:dyDescent="0.2">
      <c r="A3148" s="95"/>
    </row>
    <row r="3149" spans="1:1" x14ac:dyDescent="0.2">
      <c r="A3149" s="95"/>
    </row>
    <row r="3150" spans="1:1" x14ac:dyDescent="0.2">
      <c r="A3150" s="95"/>
    </row>
    <row r="3151" spans="1:1" x14ac:dyDescent="0.2">
      <c r="A3151" s="95"/>
    </row>
    <row r="3152" spans="1:1" x14ac:dyDescent="0.2">
      <c r="A3152" s="95"/>
    </row>
    <row r="3153" spans="1:1" x14ac:dyDescent="0.2">
      <c r="A3153" s="95"/>
    </row>
    <row r="3154" spans="1:1" x14ac:dyDescent="0.2">
      <c r="A3154" s="95"/>
    </row>
    <row r="3155" spans="1:1" x14ac:dyDescent="0.2">
      <c r="A3155" s="95"/>
    </row>
    <row r="3156" spans="1:1" x14ac:dyDescent="0.2">
      <c r="A3156" s="95"/>
    </row>
    <row r="3157" spans="1:1" x14ac:dyDescent="0.2">
      <c r="A3157" s="95"/>
    </row>
    <row r="3158" spans="1:1" x14ac:dyDescent="0.2">
      <c r="A3158" s="95"/>
    </row>
    <row r="3159" spans="1:1" x14ac:dyDescent="0.2">
      <c r="A3159" s="95"/>
    </row>
    <row r="3160" spans="1:1" x14ac:dyDescent="0.2">
      <c r="A3160" s="95"/>
    </row>
    <row r="3161" spans="1:1" x14ac:dyDescent="0.2">
      <c r="A3161" s="95"/>
    </row>
    <row r="3162" spans="1:1" x14ac:dyDescent="0.2">
      <c r="A3162" s="95"/>
    </row>
    <row r="3163" spans="1:1" x14ac:dyDescent="0.2">
      <c r="A3163" s="95"/>
    </row>
    <row r="3164" spans="1:1" x14ac:dyDescent="0.2">
      <c r="A3164" s="95"/>
    </row>
    <row r="3165" spans="1:1" x14ac:dyDescent="0.2">
      <c r="A3165" s="95"/>
    </row>
    <row r="3166" spans="1:1" x14ac:dyDescent="0.2">
      <c r="A3166" s="95"/>
    </row>
    <row r="3167" spans="1:1" x14ac:dyDescent="0.2">
      <c r="A3167" s="95"/>
    </row>
    <row r="3168" spans="1:1" x14ac:dyDescent="0.2">
      <c r="A3168" s="95"/>
    </row>
    <row r="3169" spans="1:1" x14ac:dyDescent="0.2">
      <c r="A3169" s="95"/>
    </row>
    <row r="3170" spans="1:1" x14ac:dyDescent="0.2">
      <c r="A3170" s="95"/>
    </row>
    <row r="3171" spans="1:1" x14ac:dyDescent="0.2">
      <c r="A3171" s="95"/>
    </row>
    <row r="3172" spans="1:1" x14ac:dyDescent="0.2">
      <c r="A3172" s="95"/>
    </row>
    <row r="3173" spans="1:1" x14ac:dyDescent="0.2">
      <c r="A3173" s="95"/>
    </row>
    <row r="3174" spans="1:1" x14ac:dyDescent="0.2">
      <c r="A3174" s="95"/>
    </row>
    <row r="3175" spans="1:1" x14ac:dyDescent="0.2">
      <c r="A3175" s="95"/>
    </row>
    <row r="3176" spans="1:1" x14ac:dyDescent="0.2">
      <c r="A3176" s="95"/>
    </row>
    <row r="3177" spans="1:1" x14ac:dyDescent="0.2">
      <c r="A3177" s="95"/>
    </row>
    <row r="3178" spans="1:1" x14ac:dyDescent="0.2">
      <c r="A3178" s="95"/>
    </row>
    <row r="3179" spans="1:1" x14ac:dyDescent="0.2">
      <c r="A3179" s="95"/>
    </row>
    <row r="3180" spans="1:1" x14ac:dyDescent="0.2">
      <c r="A3180" s="95"/>
    </row>
    <row r="3181" spans="1:1" x14ac:dyDescent="0.2">
      <c r="A3181" s="95"/>
    </row>
    <row r="3182" spans="1:1" x14ac:dyDescent="0.2">
      <c r="A3182" s="95"/>
    </row>
    <row r="3183" spans="1:1" x14ac:dyDescent="0.2">
      <c r="A3183" s="95"/>
    </row>
    <row r="3184" spans="1:1" x14ac:dyDescent="0.2">
      <c r="A3184" s="95"/>
    </row>
    <row r="3185" spans="1:1" x14ac:dyDescent="0.2">
      <c r="A3185" s="95"/>
    </row>
    <row r="3186" spans="1:1" x14ac:dyDescent="0.2">
      <c r="A3186" s="95"/>
    </row>
    <row r="3187" spans="1:1" x14ac:dyDescent="0.2">
      <c r="A3187" s="95"/>
    </row>
    <row r="3188" spans="1:1" x14ac:dyDescent="0.2">
      <c r="A3188" s="95"/>
    </row>
    <row r="3189" spans="1:1" x14ac:dyDescent="0.2">
      <c r="A3189" s="95"/>
    </row>
    <row r="3190" spans="1:1" x14ac:dyDescent="0.2">
      <c r="A3190" s="95"/>
    </row>
    <row r="3191" spans="1:1" x14ac:dyDescent="0.2">
      <c r="A3191" s="95"/>
    </row>
    <row r="3192" spans="1:1" x14ac:dyDescent="0.2">
      <c r="A3192" s="95"/>
    </row>
    <row r="3193" spans="1:1" x14ac:dyDescent="0.2">
      <c r="A3193" s="95"/>
    </row>
    <row r="3194" spans="1:1" x14ac:dyDescent="0.2">
      <c r="A3194" s="95"/>
    </row>
    <row r="3195" spans="1:1" x14ac:dyDescent="0.2">
      <c r="A3195" s="95"/>
    </row>
    <row r="3196" spans="1:1" x14ac:dyDescent="0.2">
      <c r="A3196" s="95"/>
    </row>
    <row r="3197" spans="1:1" x14ac:dyDescent="0.2">
      <c r="A3197" s="95"/>
    </row>
    <row r="3198" spans="1:1" x14ac:dyDescent="0.2">
      <c r="A3198" s="95"/>
    </row>
    <row r="3199" spans="1:1" x14ac:dyDescent="0.2">
      <c r="A3199" s="95"/>
    </row>
    <row r="3200" spans="1:1" x14ac:dyDescent="0.2">
      <c r="A3200" s="95"/>
    </row>
    <row r="3201" spans="1:1" x14ac:dyDescent="0.2">
      <c r="A3201" s="95"/>
    </row>
    <row r="3202" spans="1:1" x14ac:dyDescent="0.2">
      <c r="A3202" s="95"/>
    </row>
    <row r="3203" spans="1:1" x14ac:dyDescent="0.2">
      <c r="A3203" s="95"/>
    </row>
    <row r="3204" spans="1:1" x14ac:dyDescent="0.2">
      <c r="A3204" s="95"/>
    </row>
    <row r="3205" spans="1:1" x14ac:dyDescent="0.2">
      <c r="A3205" s="95"/>
    </row>
    <row r="3206" spans="1:1" x14ac:dyDescent="0.2">
      <c r="A3206" s="95"/>
    </row>
    <row r="3207" spans="1:1" x14ac:dyDescent="0.2">
      <c r="A3207" s="95"/>
    </row>
    <row r="3208" spans="1:1" x14ac:dyDescent="0.2">
      <c r="A3208" s="95"/>
    </row>
    <row r="3209" spans="1:1" x14ac:dyDescent="0.2">
      <c r="A3209" s="95"/>
    </row>
    <row r="3210" spans="1:1" x14ac:dyDescent="0.2">
      <c r="A3210" s="95"/>
    </row>
    <row r="3211" spans="1:1" x14ac:dyDescent="0.2">
      <c r="A3211" s="95"/>
    </row>
    <row r="3212" spans="1:1" x14ac:dyDescent="0.2">
      <c r="A3212" s="95"/>
    </row>
    <row r="3213" spans="1:1" x14ac:dyDescent="0.2">
      <c r="A3213" s="95"/>
    </row>
    <row r="3214" spans="1:1" x14ac:dyDescent="0.2">
      <c r="A3214" s="95"/>
    </row>
    <row r="3215" spans="1:1" x14ac:dyDescent="0.2">
      <c r="A3215" s="95"/>
    </row>
    <row r="3216" spans="1:1" x14ac:dyDescent="0.2">
      <c r="A3216" s="95"/>
    </row>
    <row r="3217" spans="1:1" x14ac:dyDescent="0.2">
      <c r="A3217" s="95"/>
    </row>
    <row r="3218" spans="1:1" x14ac:dyDescent="0.2">
      <c r="A3218" s="95"/>
    </row>
    <row r="3219" spans="1:1" x14ac:dyDescent="0.2">
      <c r="A3219" s="95"/>
    </row>
    <row r="3220" spans="1:1" x14ac:dyDescent="0.2">
      <c r="A3220" s="95"/>
    </row>
    <row r="3221" spans="1:1" x14ac:dyDescent="0.2">
      <c r="A3221" s="95"/>
    </row>
    <row r="3222" spans="1:1" x14ac:dyDescent="0.2">
      <c r="A3222" s="95"/>
    </row>
    <row r="3223" spans="1:1" x14ac:dyDescent="0.2">
      <c r="A3223" s="95"/>
    </row>
    <row r="3224" spans="1:1" x14ac:dyDescent="0.2">
      <c r="A3224" s="95"/>
    </row>
    <row r="3225" spans="1:1" x14ac:dyDescent="0.2">
      <c r="A3225" s="95"/>
    </row>
    <row r="3226" spans="1:1" x14ac:dyDescent="0.2">
      <c r="A3226" s="95"/>
    </row>
    <row r="3227" spans="1:1" x14ac:dyDescent="0.2">
      <c r="A3227" s="95"/>
    </row>
    <row r="3228" spans="1:1" x14ac:dyDescent="0.2">
      <c r="A3228" s="95"/>
    </row>
    <row r="3229" spans="1:1" x14ac:dyDescent="0.2">
      <c r="A3229" s="95"/>
    </row>
    <row r="3230" spans="1:1" x14ac:dyDescent="0.2">
      <c r="A3230" s="95"/>
    </row>
    <row r="3231" spans="1:1" x14ac:dyDescent="0.2">
      <c r="A3231" s="95"/>
    </row>
    <row r="3232" spans="1:1" x14ac:dyDescent="0.2">
      <c r="A3232" s="95"/>
    </row>
    <row r="3233" spans="1:1" x14ac:dyDescent="0.2">
      <c r="A3233" s="95"/>
    </row>
    <row r="3234" spans="1:1" x14ac:dyDescent="0.2">
      <c r="A3234" s="95"/>
    </row>
    <row r="3235" spans="1:1" x14ac:dyDescent="0.2">
      <c r="A3235" s="95"/>
    </row>
    <row r="3236" spans="1:1" x14ac:dyDescent="0.2">
      <c r="A3236" s="95"/>
    </row>
    <row r="3237" spans="1:1" x14ac:dyDescent="0.2">
      <c r="A3237" s="95"/>
    </row>
    <row r="3238" spans="1:1" x14ac:dyDescent="0.2">
      <c r="A3238" s="95"/>
    </row>
    <row r="3239" spans="1:1" x14ac:dyDescent="0.2">
      <c r="A3239" s="95"/>
    </row>
    <row r="3240" spans="1:1" x14ac:dyDescent="0.2">
      <c r="A3240" s="95"/>
    </row>
    <row r="3241" spans="1:1" x14ac:dyDescent="0.2">
      <c r="A3241" s="95"/>
    </row>
    <row r="3242" spans="1:1" x14ac:dyDescent="0.2">
      <c r="A3242" s="95"/>
    </row>
    <row r="3243" spans="1:1" x14ac:dyDescent="0.2">
      <c r="A3243" s="95"/>
    </row>
    <row r="3244" spans="1:1" x14ac:dyDescent="0.2">
      <c r="A3244" s="95"/>
    </row>
    <row r="3245" spans="1:1" x14ac:dyDescent="0.2">
      <c r="A3245" s="95"/>
    </row>
    <row r="3246" spans="1:1" x14ac:dyDescent="0.2">
      <c r="A3246" s="95"/>
    </row>
    <row r="3247" spans="1:1" x14ac:dyDescent="0.2">
      <c r="A3247" s="95"/>
    </row>
    <row r="3248" spans="1:1" x14ac:dyDescent="0.2">
      <c r="A3248" s="95"/>
    </row>
    <row r="3249" spans="1:1" x14ac:dyDescent="0.2">
      <c r="A3249" s="95"/>
    </row>
    <row r="3250" spans="1:1" x14ac:dyDescent="0.2">
      <c r="A3250" s="95"/>
    </row>
    <row r="3251" spans="1:1" x14ac:dyDescent="0.2">
      <c r="A3251" s="95"/>
    </row>
    <row r="3252" spans="1:1" x14ac:dyDescent="0.2">
      <c r="A3252" s="95"/>
    </row>
    <row r="3253" spans="1:1" x14ac:dyDescent="0.2">
      <c r="A3253" s="95"/>
    </row>
    <row r="3254" spans="1:1" x14ac:dyDescent="0.2">
      <c r="A3254" s="95"/>
    </row>
    <row r="3255" spans="1:1" x14ac:dyDescent="0.2">
      <c r="A3255" s="95"/>
    </row>
    <row r="3256" spans="1:1" x14ac:dyDescent="0.2">
      <c r="A3256" s="95"/>
    </row>
    <row r="3257" spans="1:1" x14ac:dyDescent="0.2">
      <c r="A3257" s="95"/>
    </row>
    <row r="3258" spans="1:1" x14ac:dyDescent="0.2">
      <c r="A3258" s="95"/>
    </row>
    <row r="3259" spans="1:1" x14ac:dyDescent="0.2">
      <c r="A3259" s="95"/>
    </row>
    <row r="3260" spans="1:1" x14ac:dyDescent="0.2">
      <c r="A3260" s="95"/>
    </row>
    <row r="3261" spans="1:1" x14ac:dyDescent="0.2">
      <c r="A3261" s="95"/>
    </row>
    <row r="3262" spans="1:1" x14ac:dyDescent="0.2">
      <c r="A3262" s="95"/>
    </row>
    <row r="3263" spans="1:1" x14ac:dyDescent="0.2">
      <c r="A3263" s="95"/>
    </row>
    <row r="3264" spans="1:1" x14ac:dyDescent="0.2">
      <c r="A3264" s="95"/>
    </row>
    <row r="3265" spans="1:1" x14ac:dyDescent="0.2">
      <c r="A3265" s="95"/>
    </row>
    <row r="3266" spans="1:1" x14ac:dyDescent="0.2">
      <c r="A3266" s="95"/>
    </row>
    <row r="3267" spans="1:1" x14ac:dyDescent="0.2">
      <c r="A3267" s="95"/>
    </row>
    <row r="3268" spans="1:1" x14ac:dyDescent="0.2">
      <c r="A3268" s="95"/>
    </row>
    <row r="3269" spans="1:1" x14ac:dyDescent="0.2">
      <c r="A3269" s="95"/>
    </row>
    <row r="3270" spans="1:1" x14ac:dyDescent="0.2">
      <c r="A3270" s="95"/>
    </row>
    <row r="3271" spans="1:1" x14ac:dyDescent="0.2">
      <c r="A3271" s="95"/>
    </row>
    <row r="3272" spans="1:1" x14ac:dyDescent="0.2">
      <c r="A3272" s="95"/>
    </row>
    <row r="3273" spans="1:1" x14ac:dyDescent="0.2">
      <c r="A3273" s="95"/>
    </row>
    <row r="3274" spans="1:1" x14ac:dyDescent="0.2">
      <c r="A3274" s="95"/>
    </row>
    <row r="3275" spans="1:1" x14ac:dyDescent="0.2">
      <c r="A3275" s="95"/>
    </row>
    <row r="3276" spans="1:1" x14ac:dyDescent="0.2">
      <c r="A3276" s="95"/>
    </row>
    <row r="3277" spans="1:1" x14ac:dyDescent="0.2">
      <c r="A3277" s="95"/>
    </row>
    <row r="3278" spans="1:1" x14ac:dyDescent="0.2">
      <c r="A3278" s="95"/>
    </row>
    <row r="3279" spans="1:1" x14ac:dyDescent="0.2">
      <c r="A3279" s="95"/>
    </row>
    <row r="3280" spans="1:1" x14ac:dyDescent="0.2">
      <c r="A3280" s="95"/>
    </row>
    <row r="3281" spans="1:1" x14ac:dyDescent="0.2">
      <c r="A3281" s="95"/>
    </row>
    <row r="3282" spans="1:1" x14ac:dyDescent="0.2">
      <c r="A3282" s="95"/>
    </row>
    <row r="3283" spans="1:1" x14ac:dyDescent="0.2">
      <c r="A3283" s="95"/>
    </row>
    <row r="3284" spans="1:1" x14ac:dyDescent="0.2">
      <c r="A3284" s="95"/>
    </row>
    <row r="3285" spans="1:1" x14ac:dyDescent="0.2">
      <c r="A3285" s="95"/>
    </row>
    <row r="3286" spans="1:1" x14ac:dyDescent="0.2">
      <c r="A3286" s="95"/>
    </row>
    <row r="3287" spans="1:1" x14ac:dyDescent="0.2">
      <c r="A3287" s="95"/>
    </row>
    <row r="3288" spans="1:1" x14ac:dyDescent="0.2">
      <c r="A3288" s="95"/>
    </row>
    <row r="3289" spans="1:1" x14ac:dyDescent="0.2">
      <c r="A3289" s="95"/>
    </row>
    <row r="3290" spans="1:1" x14ac:dyDescent="0.2">
      <c r="A3290" s="95"/>
    </row>
    <row r="3291" spans="1:1" x14ac:dyDescent="0.2">
      <c r="A3291" s="95"/>
    </row>
    <row r="3292" spans="1:1" x14ac:dyDescent="0.2">
      <c r="A3292" s="95"/>
    </row>
    <row r="3293" spans="1:1" x14ac:dyDescent="0.2">
      <c r="A3293" s="95"/>
    </row>
    <row r="3294" spans="1:1" x14ac:dyDescent="0.2">
      <c r="A3294" s="95"/>
    </row>
    <row r="3295" spans="1:1" x14ac:dyDescent="0.2">
      <c r="A3295" s="95"/>
    </row>
    <row r="3296" spans="1:1" x14ac:dyDescent="0.2">
      <c r="A3296" s="95"/>
    </row>
    <row r="3297" spans="1:1" x14ac:dyDescent="0.2">
      <c r="A3297" s="95"/>
    </row>
    <row r="3298" spans="1:1" x14ac:dyDescent="0.2">
      <c r="A3298" s="95"/>
    </row>
    <row r="3299" spans="1:1" x14ac:dyDescent="0.2">
      <c r="A3299" s="95"/>
    </row>
    <row r="3300" spans="1:1" x14ac:dyDescent="0.2">
      <c r="A3300" s="95"/>
    </row>
    <row r="3301" spans="1:1" x14ac:dyDescent="0.2">
      <c r="A3301" s="95"/>
    </row>
    <row r="3302" spans="1:1" x14ac:dyDescent="0.2">
      <c r="A3302" s="95"/>
    </row>
    <row r="3303" spans="1:1" x14ac:dyDescent="0.2">
      <c r="A3303" s="95"/>
    </row>
    <row r="3304" spans="1:1" x14ac:dyDescent="0.2">
      <c r="A3304" s="95"/>
    </row>
    <row r="3305" spans="1:1" x14ac:dyDescent="0.2">
      <c r="A3305" s="95"/>
    </row>
    <row r="3306" spans="1:1" x14ac:dyDescent="0.2">
      <c r="A3306" s="95"/>
    </row>
    <row r="3307" spans="1:1" x14ac:dyDescent="0.2">
      <c r="A3307" s="95"/>
    </row>
    <row r="3308" spans="1:1" x14ac:dyDescent="0.2">
      <c r="A3308" s="95"/>
    </row>
    <row r="3309" spans="1:1" x14ac:dyDescent="0.2">
      <c r="A3309" s="95"/>
    </row>
    <row r="3310" spans="1:1" x14ac:dyDescent="0.2">
      <c r="A3310" s="95"/>
    </row>
    <row r="3311" spans="1:1" x14ac:dyDescent="0.2">
      <c r="A3311" s="95"/>
    </row>
    <row r="3312" spans="1:1" x14ac:dyDescent="0.2">
      <c r="A3312" s="95"/>
    </row>
    <row r="3313" spans="1:1" x14ac:dyDescent="0.2">
      <c r="A3313" s="95"/>
    </row>
    <row r="3314" spans="1:1" x14ac:dyDescent="0.2">
      <c r="A3314" s="95"/>
    </row>
    <row r="3315" spans="1:1" x14ac:dyDescent="0.2">
      <c r="A3315" s="95"/>
    </row>
    <row r="3316" spans="1:1" x14ac:dyDescent="0.2">
      <c r="A3316" s="95"/>
    </row>
    <row r="3317" spans="1:1" x14ac:dyDescent="0.2">
      <c r="A3317" s="95"/>
    </row>
    <row r="3318" spans="1:1" x14ac:dyDescent="0.2">
      <c r="A3318" s="95"/>
    </row>
    <row r="3319" spans="1:1" x14ac:dyDescent="0.2">
      <c r="A3319" s="95"/>
    </row>
    <row r="3320" spans="1:1" x14ac:dyDescent="0.2">
      <c r="A3320" s="95"/>
    </row>
    <row r="3321" spans="1:1" x14ac:dyDescent="0.2">
      <c r="A3321" s="95"/>
    </row>
    <row r="3322" spans="1:1" x14ac:dyDescent="0.2">
      <c r="A3322" s="95"/>
    </row>
    <row r="3323" spans="1:1" x14ac:dyDescent="0.2">
      <c r="A3323" s="95"/>
    </row>
    <row r="3324" spans="1:1" x14ac:dyDescent="0.2">
      <c r="A3324" s="95"/>
    </row>
    <row r="3325" spans="1:1" x14ac:dyDescent="0.2">
      <c r="A3325" s="95"/>
    </row>
    <row r="3326" spans="1:1" x14ac:dyDescent="0.2">
      <c r="A3326" s="95"/>
    </row>
    <row r="3327" spans="1:1" x14ac:dyDescent="0.2">
      <c r="A3327" s="95"/>
    </row>
    <row r="3328" spans="1:1" x14ac:dyDescent="0.2">
      <c r="A3328" s="95"/>
    </row>
    <row r="3329" spans="1:1" x14ac:dyDescent="0.2">
      <c r="A3329" s="95"/>
    </row>
    <row r="3330" spans="1:1" x14ac:dyDescent="0.2">
      <c r="A3330" s="95"/>
    </row>
    <row r="3331" spans="1:1" x14ac:dyDescent="0.2">
      <c r="A3331" s="95"/>
    </row>
    <row r="3332" spans="1:1" x14ac:dyDescent="0.2">
      <c r="A3332" s="95"/>
    </row>
    <row r="3333" spans="1:1" x14ac:dyDescent="0.2">
      <c r="A3333" s="95"/>
    </row>
    <row r="3334" spans="1:1" x14ac:dyDescent="0.2">
      <c r="A3334" s="95"/>
    </row>
    <row r="3335" spans="1:1" x14ac:dyDescent="0.2">
      <c r="A3335" s="95"/>
    </row>
    <row r="3336" spans="1:1" x14ac:dyDescent="0.2">
      <c r="A3336" s="95"/>
    </row>
    <row r="3337" spans="1:1" x14ac:dyDescent="0.2">
      <c r="A3337" s="95"/>
    </row>
    <row r="3338" spans="1:1" x14ac:dyDescent="0.2">
      <c r="A3338" s="95"/>
    </row>
    <row r="3339" spans="1:1" x14ac:dyDescent="0.2">
      <c r="A3339" s="95"/>
    </row>
    <row r="3340" spans="1:1" x14ac:dyDescent="0.2">
      <c r="A3340" s="95"/>
    </row>
    <row r="3341" spans="1:1" x14ac:dyDescent="0.2">
      <c r="A3341" s="95"/>
    </row>
    <row r="3342" spans="1:1" x14ac:dyDescent="0.2">
      <c r="A3342" s="95"/>
    </row>
    <row r="3343" spans="1:1" x14ac:dyDescent="0.2">
      <c r="A3343" s="95"/>
    </row>
    <row r="3344" spans="1:1" x14ac:dyDescent="0.2">
      <c r="A3344" s="95"/>
    </row>
    <row r="3345" spans="1:1" x14ac:dyDescent="0.2">
      <c r="A3345" s="95"/>
    </row>
    <row r="3346" spans="1:1" x14ac:dyDescent="0.2">
      <c r="A3346" s="95"/>
    </row>
    <row r="3347" spans="1:1" x14ac:dyDescent="0.2">
      <c r="A3347" s="95"/>
    </row>
    <row r="3348" spans="1:1" x14ac:dyDescent="0.2">
      <c r="A3348" s="95"/>
    </row>
    <row r="3349" spans="1:1" x14ac:dyDescent="0.2">
      <c r="A3349" s="95"/>
    </row>
    <row r="3350" spans="1:1" x14ac:dyDescent="0.2">
      <c r="A3350" s="95"/>
    </row>
    <row r="3351" spans="1:1" x14ac:dyDescent="0.2">
      <c r="A3351" s="95"/>
    </row>
    <row r="3352" spans="1:1" x14ac:dyDescent="0.2">
      <c r="A3352" s="95"/>
    </row>
    <row r="3353" spans="1:1" x14ac:dyDescent="0.2">
      <c r="A3353" s="95"/>
    </row>
    <row r="3354" spans="1:1" x14ac:dyDescent="0.2">
      <c r="A3354" s="95"/>
    </row>
    <row r="3355" spans="1:1" x14ac:dyDescent="0.2">
      <c r="A3355" s="95"/>
    </row>
    <row r="3356" spans="1:1" x14ac:dyDescent="0.2">
      <c r="A3356" s="95"/>
    </row>
    <row r="3357" spans="1:1" x14ac:dyDescent="0.2">
      <c r="A3357" s="95"/>
    </row>
    <row r="3358" spans="1:1" x14ac:dyDescent="0.2">
      <c r="A3358" s="95"/>
    </row>
    <row r="3359" spans="1:1" x14ac:dyDescent="0.2">
      <c r="A3359" s="95"/>
    </row>
    <row r="3360" spans="1:1" x14ac:dyDescent="0.2">
      <c r="A3360" s="95"/>
    </row>
    <row r="3361" spans="1:1" x14ac:dyDescent="0.2">
      <c r="A3361" s="95"/>
    </row>
    <row r="3362" spans="1:1" x14ac:dyDescent="0.2">
      <c r="A3362" s="95"/>
    </row>
    <row r="3363" spans="1:1" x14ac:dyDescent="0.2">
      <c r="A3363" s="95"/>
    </row>
    <row r="3364" spans="1:1" x14ac:dyDescent="0.2">
      <c r="A3364" s="95"/>
    </row>
    <row r="3365" spans="1:1" x14ac:dyDescent="0.2">
      <c r="A3365" s="95"/>
    </row>
    <row r="3366" spans="1:1" x14ac:dyDescent="0.2">
      <c r="A3366" s="95"/>
    </row>
    <row r="3367" spans="1:1" x14ac:dyDescent="0.2">
      <c r="A3367" s="95"/>
    </row>
    <row r="3368" spans="1:1" x14ac:dyDescent="0.2">
      <c r="A3368" s="95"/>
    </row>
    <row r="3369" spans="1:1" x14ac:dyDescent="0.2">
      <c r="A3369" s="95"/>
    </row>
    <row r="3370" spans="1:1" x14ac:dyDescent="0.2">
      <c r="A3370" s="95"/>
    </row>
    <row r="3371" spans="1:1" x14ac:dyDescent="0.2">
      <c r="A3371" s="95"/>
    </row>
    <row r="3372" spans="1:1" x14ac:dyDescent="0.2">
      <c r="A3372" s="95"/>
    </row>
    <row r="3373" spans="1:1" x14ac:dyDescent="0.2">
      <c r="A3373" s="95"/>
    </row>
    <row r="3374" spans="1:1" x14ac:dyDescent="0.2">
      <c r="A3374" s="95"/>
    </row>
    <row r="3375" spans="1:1" x14ac:dyDescent="0.2">
      <c r="A3375" s="95"/>
    </row>
    <row r="3376" spans="1:1" x14ac:dyDescent="0.2">
      <c r="A3376" s="95"/>
    </row>
    <row r="3377" spans="1:1" x14ac:dyDescent="0.2">
      <c r="A3377" s="95"/>
    </row>
    <row r="3378" spans="1:1" x14ac:dyDescent="0.2">
      <c r="A3378" s="95"/>
    </row>
    <row r="3379" spans="1:1" x14ac:dyDescent="0.2">
      <c r="A3379" s="95"/>
    </row>
    <row r="3380" spans="1:1" x14ac:dyDescent="0.2">
      <c r="A3380" s="95"/>
    </row>
    <row r="3381" spans="1:1" x14ac:dyDescent="0.2">
      <c r="A3381" s="95"/>
    </row>
    <row r="3382" spans="1:1" x14ac:dyDescent="0.2">
      <c r="A3382" s="95"/>
    </row>
    <row r="3383" spans="1:1" x14ac:dyDescent="0.2">
      <c r="A3383" s="95"/>
    </row>
    <row r="3384" spans="1:1" x14ac:dyDescent="0.2">
      <c r="A3384" s="95"/>
    </row>
    <row r="3385" spans="1:1" x14ac:dyDescent="0.2">
      <c r="A3385" s="95"/>
    </row>
    <row r="3386" spans="1:1" x14ac:dyDescent="0.2">
      <c r="A3386" s="95"/>
    </row>
    <row r="3387" spans="1:1" x14ac:dyDescent="0.2">
      <c r="A3387" s="95"/>
    </row>
    <row r="3388" spans="1:1" x14ac:dyDescent="0.2">
      <c r="A3388" s="95"/>
    </row>
    <row r="3389" spans="1:1" x14ac:dyDescent="0.2">
      <c r="A3389" s="95"/>
    </row>
    <row r="3390" spans="1:1" x14ac:dyDescent="0.2">
      <c r="A3390" s="95"/>
    </row>
    <row r="3391" spans="1:1" x14ac:dyDescent="0.2">
      <c r="A3391" s="95"/>
    </row>
    <row r="3392" spans="1:1" x14ac:dyDescent="0.2">
      <c r="A3392" s="95"/>
    </row>
    <row r="3393" spans="1:1" x14ac:dyDescent="0.2">
      <c r="A3393" s="95"/>
    </row>
    <row r="3394" spans="1:1" x14ac:dyDescent="0.2">
      <c r="A3394" s="95"/>
    </row>
    <row r="3395" spans="1:1" x14ac:dyDescent="0.2">
      <c r="A3395" s="95"/>
    </row>
    <row r="3396" spans="1:1" x14ac:dyDescent="0.2">
      <c r="A3396" s="95"/>
    </row>
    <row r="3397" spans="1:1" x14ac:dyDescent="0.2">
      <c r="A3397" s="95"/>
    </row>
    <row r="3398" spans="1:1" x14ac:dyDescent="0.2">
      <c r="A3398" s="95"/>
    </row>
    <row r="3399" spans="1:1" x14ac:dyDescent="0.2">
      <c r="A3399" s="95"/>
    </row>
    <row r="3400" spans="1:1" x14ac:dyDescent="0.2">
      <c r="A3400" s="95"/>
    </row>
    <row r="3401" spans="1:1" x14ac:dyDescent="0.2">
      <c r="A3401" s="95"/>
    </row>
    <row r="3402" spans="1:1" x14ac:dyDescent="0.2">
      <c r="A3402" s="95"/>
    </row>
    <row r="3403" spans="1:1" x14ac:dyDescent="0.2">
      <c r="A3403" s="95"/>
    </row>
    <row r="3404" spans="1:1" x14ac:dyDescent="0.2">
      <c r="A3404" s="95"/>
    </row>
    <row r="3405" spans="1:1" x14ac:dyDescent="0.2">
      <c r="A3405" s="95"/>
    </row>
    <row r="3406" spans="1:1" x14ac:dyDescent="0.2">
      <c r="A3406" s="95"/>
    </row>
    <row r="3407" spans="1:1" x14ac:dyDescent="0.2">
      <c r="A3407" s="95"/>
    </row>
    <row r="3408" spans="1:1" x14ac:dyDescent="0.2">
      <c r="A3408" s="95"/>
    </row>
    <row r="3409" spans="1:1" x14ac:dyDescent="0.2">
      <c r="A3409" s="95"/>
    </row>
    <row r="3410" spans="1:1" x14ac:dyDescent="0.2">
      <c r="A3410" s="95"/>
    </row>
    <row r="3411" spans="1:1" x14ac:dyDescent="0.2">
      <c r="A3411" s="95"/>
    </row>
    <row r="3412" spans="1:1" x14ac:dyDescent="0.2">
      <c r="A3412" s="95"/>
    </row>
    <row r="3413" spans="1:1" x14ac:dyDescent="0.2">
      <c r="A3413" s="95"/>
    </row>
    <row r="3414" spans="1:1" x14ac:dyDescent="0.2">
      <c r="A3414" s="95"/>
    </row>
    <row r="3415" spans="1:1" x14ac:dyDescent="0.2">
      <c r="A3415" s="95"/>
    </row>
    <row r="3416" spans="1:1" x14ac:dyDescent="0.2">
      <c r="A3416" s="95"/>
    </row>
    <row r="3417" spans="1:1" x14ac:dyDescent="0.2">
      <c r="A3417" s="95"/>
    </row>
    <row r="3418" spans="1:1" x14ac:dyDescent="0.2">
      <c r="A3418" s="95"/>
    </row>
    <row r="3419" spans="1:1" x14ac:dyDescent="0.2">
      <c r="A3419" s="95"/>
    </row>
    <row r="3420" spans="1:1" x14ac:dyDescent="0.2">
      <c r="A3420" s="95"/>
    </row>
    <row r="3421" spans="1:1" x14ac:dyDescent="0.2">
      <c r="A3421" s="95"/>
    </row>
    <row r="3422" spans="1:1" x14ac:dyDescent="0.2">
      <c r="A3422" s="95"/>
    </row>
    <row r="3423" spans="1:1" x14ac:dyDescent="0.2">
      <c r="A3423" s="95"/>
    </row>
    <row r="3424" spans="1:1" x14ac:dyDescent="0.2">
      <c r="A3424" s="95"/>
    </row>
    <row r="3425" spans="1:1" x14ac:dyDescent="0.2">
      <c r="A3425" s="95"/>
    </row>
    <row r="3426" spans="1:1" x14ac:dyDescent="0.2">
      <c r="A3426" s="95"/>
    </row>
    <row r="3427" spans="1:1" x14ac:dyDescent="0.2">
      <c r="A3427" s="95"/>
    </row>
    <row r="3428" spans="1:1" x14ac:dyDescent="0.2">
      <c r="A3428" s="95"/>
    </row>
    <row r="3429" spans="1:1" x14ac:dyDescent="0.2">
      <c r="A3429" s="95"/>
    </row>
    <row r="3430" spans="1:1" x14ac:dyDescent="0.2">
      <c r="A3430" s="95"/>
    </row>
    <row r="3431" spans="1:1" x14ac:dyDescent="0.2">
      <c r="A3431" s="95"/>
    </row>
    <row r="3432" spans="1:1" x14ac:dyDescent="0.2">
      <c r="A3432" s="95"/>
    </row>
    <row r="3433" spans="1:1" x14ac:dyDescent="0.2">
      <c r="A3433" s="95"/>
    </row>
    <row r="3434" spans="1:1" x14ac:dyDescent="0.2">
      <c r="A3434" s="95"/>
    </row>
    <row r="3435" spans="1:1" x14ac:dyDescent="0.2">
      <c r="A3435" s="95"/>
    </row>
    <row r="3436" spans="1:1" x14ac:dyDescent="0.2">
      <c r="A3436" s="95"/>
    </row>
    <row r="3437" spans="1:1" x14ac:dyDescent="0.2">
      <c r="A3437" s="95"/>
    </row>
    <row r="3438" spans="1:1" x14ac:dyDescent="0.2">
      <c r="A3438" s="95"/>
    </row>
    <row r="3439" spans="1:1" x14ac:dyDescent="0.2">
      <c r="A3439" s="95"/>
    </row>
    <row r="3440" spans="1:1" x14ac:dyDescent="0.2">
      <c r="A3440" s="95"/>
    </row>
    <row r="3441" spans="1:1" x14ac:dyDescent="0.2">
      <c r="A3441" s="95"/>
    </row>
    <row r="3442" spans="1:1" x14ac:dyDescent="0.2">
      <c r="A3442" s="95"/>
    </row>
    <row r="3443" spans="1:1" x14ac:dyDescent="0.2">
      <c r="A3443" s="95"/>
    </row>
    <row r="3444" spans="1:1" x14ac:dyDescent="0.2">
      <c r="A3444" s="95"/>
    </row>
    <row r="3445" spans="1:1" x14ac:dyDescent="0.2">
      <c r="A3445" s="95"/>
    </row>
    <row r="3446" spans="1:1" x14ac:dyDescent="0.2">
      <c r="A3446" s="95"/>
    </row>
    <row r="3447" spans="1:1" x14ac:dyDescent="0.2">
      <c r="A3447" s="95"/>
    </row>
    <row r="3448" spans="1:1" x14ac:dyDescent="0.2">
      <c r="A3448" s="95"/>
    </row>
    <row r="3449" spans="1:1" x14ac:dyDescent="0.2">
      <c r="A3449" s="95"/>
    </row>
    <row r="3450" spans="1:1" x14ac:dyDescent="0.2">
      <c r="A3450" s="95"/>
    </row>
    <row r="3451" spans="1:1" x14ac:dyDescent="0.2">
      <c r="A3451" s="95"/>
    </row>
    <row r="3452" spans="1:1" x14ac:dyDescent="0.2">
      <c r="A3452" s="95"/>
    </row>
    <row r="3453" spans="1:1" x14ac:dyDescent="0.2">
      <c r="A3453" s="95"/>
    </row>
    <row r="3454" spans="1:1" x14ac:dyDescent="0.2">
      <c r="A3454" s="95"/>
    </row>
    <row r="3455" spans="1:1" x14ac:dyDescent="0.2">
      <c r="A3455" s="95"/>
    </row>
    <row r="3456" spans="1:1" x14ac:dyDescent="0.2">
      <c r="A3456" s="95"/>
    </row>
    <row r="3457" spans="1:1" x14ac:dyDescent="0.2">
      <c r="A3457" s="95"/>
    </row>
    <row r="3458" spans="1:1" x14ac:dyDescent="0.2">
      <c r="A3458" s="95"/>
    </row>
    <row r="3459" spans="1:1" x14ac:dyDescent="0.2">
      <c r="A3459" s="95"/>
    </row>
    <row r="3460" spans="1:1" x14ac:dyDescent="0.2">
      <c r="A3460" s="95"/>
    </row>
    <row r="3461" spans="1:1" x14ac:dyDescent="0.2">
      <c r="A3461" s="95"/>
    </row>
    <row r="3462" spans="1:1" x14ac:dyDescent="0.2">
      <c r="A3462" s="95"/>
    </row>
    <row r="3463" spans="1:1" x14ac:dyDescent="0.2">
      <c r="A3463" s="95"/>
    </row>
    <row r="3464" spans="1:1" x14ac:dyDescent="0.2">
      <c r="A3464" s="95"/>
    </row>
    <row r="3465" spans="1:1" x14ac:dyDescent="0.2">
      <c r="A3465" s="95"/>
    </row>
    <row r="3466" spans="1:1" x14ac:dyDescent="0.2">
      <c r="A3466" s="95"/>
    </row>
    <row r="3467" spans="1:1" x14ac:dyDescent="0.2">
      <c r="A3467" s="95"/>
    </row>
    <row r="3468" spans="1:1" x14ac:dyDescent="0.2">
      <c r="A3468" s="95"/>
    </row>
    <row r="3469" spans="1:1" x14ac:dyDescent="0.2">
      <c r="A3469" s="95"/>
    </row>
    <row r="3470" spans="1:1" x14ac:dyDescent="0.2">
      <c r="A3470" s="95"/>
    </row>
    <row r="3471" spans="1:1" x14ac:dyDescent="0.2">
      <c r="A3471" s="95"/>
    </row>
    <row r="3472" spans="1:1" x14ac:dyDescent="0.2">
      <c r="A3472" s="95"/>
    </row>
    <row r="3473" spans="1:1" x14ac:dyDescent="0.2">
      <c r="A3473" s="95"/>
    </row>
    <row r="3474" spans="1:1" x14ac:dyDescent="0.2">
      <c r="A3474" s="95"/>
    </row>
    <row r="3475" spans="1:1" x14ac:dyDescent="0.2">
      <c r="A3475" s="95"/>
    </row>
    <row r="3476" spans="1:1" x14ac:dyDescent="0.2">
      <c r="A3476" s="95"/>
    </row>
    <row r="3477" spans="1:1" x14ac:dyDescent="0.2">
      <c r="A3477" s="95"/>
    </row>
    <row r="3478" spans="1:1" x14ac:dyDescent="0.2">
      <c r="A3478" s="95"/>
    </row>
    <row r="3479" spans="1:1" x14ac:dyDescent="0.2">
      <c r="A3479" s="95"/>
    </row>
    <row r="3480" spans="1:1" x14ac:dyDescent="0.2">
      <c r="A3480" s="95"/>
    </row>
    <row r="3481" spans="1:1" x14ac:dyDescent="0.2">
      <c r="A3481" s="95"/>
    </row>
    <row r="3482" spans="1:1" x14ac:dyDescent="0.2">
      <c r="A3482" s="95"/>
    </row>
    <row r="3483" spans="1:1" x14ac:dyDescent="0.2">
      <c r="A3483" s="95"/>
    </row>
    <row r="3484" spans="1:1" x14ac:dyDescent="0.2">
      <c r="A3484" s="95"/>
    </row>
    <row r="3485" spans="1:1" x14ac:dyDescent="0.2">
      <c r="A3485" s="95"/>
    </row>
    <row r="3486" spans="1:1" x14ac:dyDescent="0.2">
      <c r="A3486" s="95"/>
    </row>
    <row r="3487" spans="1:1" x14ac:dyDescent="0.2">
      <c r="A3487" s="95"/>
    </row>
    <row r="3488" spans="1:1" x14ac:dyDescent="0.2">
      <c r="A3488" s="95"/>
    </row>
    <row r="3489" spans="1:1" x14ac:dyDescent="0.2">
      <c r="A3489" s="95"/>
    </row>
    <row r="3490" spans="1:1" x14ac:dyDescent="0.2">
      <c r="A3490" s="95"/>
    </row>
    <row r="3491" spans="1:1" x14ac:dyDescent="0.2">
      <c r="A3491" s="95"/>
    </row>
    <row r="3492" spans="1:1" x14ac:dyDescent="0.2">
      <c r="A3492" s="95"/>
    </row>
    <row r="3493" spans="1:1" x14ac:dyDescent="0.2">
      <c r="A3493" s="95"/>
    </row>
    <row r="3494" spans="1:1" x14ac:dyDescent="0.2">
      <c r="A3494" s="95"/>
    </row>
    <row r="3495" spans="1:1" x14ac:dyDescent="0.2">
      <c r="A3495" s="95"/>
    </row>
    <row r="3496" spans="1:1" x14ac:dyDescent="0.2">
      <c r="A3496" s="95"/>
    </row>
    <row r="3497" spans="1:1" x14ac:dyDescent="0.2">
      <c r="A3497" s="95"/>
    </row>
    <row r="3498" spans="1:1" x14ac:dyDescent="0.2">
      <c r="A3498" s="95"/>
    </row>
    <row r="3499" spans="1:1" x14ac:dyDescent="0.2">
      <c r="A3499" s="95"/>
    </row>
    <row r="3500" spans="1:1" x14ac:dyDescent="0.2">
      <c r="A3500" s="95"/>
    </row>
    <row r="3501" spans="1:1" x14ac:dyDescent="0.2">
      <c r="A3501" s="95"/>
    </row>
    <row r="3502" spans="1:1" x14ac:dyDescent="0.2">
      <c r="A3502" s="95"/>
    </row>
    <row r="3503" spans="1:1" x14ac:dyDescent="0.2">
      <c r="A3503" s="95"/>
    </row>
    <row r="3504" spans="1:1" x14ac:dyDescent="0.2">
      <c r="A3504" s="95"/>
    </row>
    <row r="3505" spans="1:1" x14ac:dyDescent="0.2">
      <c r="A3505" s="95"/>
    </row>
    <row r="3506" spans="1:1" x14ac:dyDescent="0.2">
      <c r="A3506" s="95"/>
    </row>
    <row r="3507" spans="1:1" x14ac:dyDescent="0.2">
      <c r="A3507" s="95"/>
    </row>
    <row r="3508" spans="1:1" x14ac:dyDescent="0.2">
      <c r="A3508" s="95"/>
    </row>
    <row r="3509" spans="1:1" x14ac:dyDescent="0.2">
      <c r="A3509" s="95"/>
    </row>
    <row r="3510" spans="1:1" x14ac:dyDescent="0.2">
      <c r="A3510" s="95"/>
    </row>
    <row r="3511" spans="1:1" x14ac:dyDescent="0.2">
      <c r="A3511" s="95"/>
    </row>
    <row r="3512" spans="1:1" x14ac:dyDescent="0.2">
      <c r="A3512" s="95"/>
    </row>
    <row r="3513" spans="1:1" x14ac:dyDescent="0.2">
      <c r="A3513" s="95"/>
    </row>
    <row r="3514" spans="1:1" x14ac:dyDescent="0.2">
      <c r="A3514" s="95"/>
    </row>
    <row r="3515" spans="1:1" x14ac:dyDescent="0.2">
      <c r="A3515" s="95"/>
    </row>
    <row r="3516" spans="1:1" x14ac:dyDescent="0.2">
      <c r="A3516" s="95"/>
    </row>
    <row r="3517" spans="1:1" x14ac:dyDescent="0.2">
      <c r="A3517" s="95"/>
    </row>
    <row r="3518" spans="1:1" x14ac:dyDescent="0.2">
      <c r="A3518" s="95"/>
    </row>
    <row r="3519" spans="1:1" x14ac:dyDescent="0.2">
      <c r="A3519" s="95"/>
    </row>
    <row r="3520" spans="1:1" x14ac:dyDescent="0.2">
      <c r="A3520" s="95"/>
    </row>
    <row r="3521" spans="1:1" x14ac:dyDescent="0.2">
      <c r="A3521" s="95"/>
    </row>
    <row r="3522" spans="1:1" x14ac:dyDescent="0.2">
      <c r="A3522" s="95"/>
    </row>
    <row r="3523" spans="1:1" x14ac:dyDescent="0.2">
      <c r="A3523" s="95"/>
    </row>
    <row r="3524" spans="1:1" x14ac:dyDescent="0.2">
      <c r="A3524" s="95"/>
    </row>
    <row r="3525" spans="1:1" x14ac:dyDescent="0.2">
      <c r="A3525" s="95"/>
    </row>
    <row r="3526" spans="1:1" x14ac:dyDescent="0.2">
      <c r="A3526" s="95"/>
    </row>
    <row r="3527" spans="1:1" x14ac:dyDescent="0.2">
      <c r="A3527" s="95"/>
    </row>
    <row r="3528" spans="1:1" x14ac:dyDescent="0.2">
      <c r="A3528" s="95"/>
    </row>
    <row r="3529" spans="1:1" x14ac:dyDescent="0.2">
      <c r="A3529" s="95"/>
    </row>
    <row r="3530" spans="1:1" x14ac:dyDescent="0.2">
      <c r="A3530" s="95"/>
    </row>
    <row r="3531" spans="1:1" x14ac:dyDescent="0.2">
      <c r="A3531" s="95"/>
    </row>
    <row r="3532" spans="1:1" x14ac:dyDescent="0.2">
      <c r="A3532" s="95"/>
    </row>
    <row r="3533" spans="1:1" x14ac:dyDescent="0.2">
      <c r="A3533" s="95"/>
    </row>
    <row r="3534" spans="1:1" x14ac:dyDescent="0.2">
      <c r="A3534" s="95"/>
    </row>
    <row r="3535" spans="1:1" x14ac:dyDescent="0.2">
      <c r="A3535" s="95"/>
    </row>
    <row r="3536" spans="1:1" x14ac:dyDescent="0.2">
      <c r="A3536" s="95"/>
    </row>
    <row r="3537" spans="1:1" x14ac:dyDescent="0.2">
      <c r="A3537" s="95"/>
    </row>
    <row r="3538" spans="1:1" x14ac:dyDescent="0.2">
      <c r="A3538" s="95"/>
    </row>
    <row r="3539" spans="1:1" x14ac:dyDescent="0.2">
      <c r="A3539" s="95"/>
    </row>
    <row r="3540" spans="1:1" x14ac:dyDescent="0.2">
      <c r="A3540" s="95"/>
    </row>
    <row r="3541" spans="1:1" x14ac:dyDescent="0.2">
      <c r="A3541" s="95"/>
    </row>
    <row r="3542" spans="1:1" x14ac:dyDescent="0.2">
      <c r="A3542" s="95"/>
    </row>
    <row r="3543" spans="1:1" x14ac:dyDescent="0.2">
      <c r="A3543" s="95"/>
    </row>
    <row r="3544" spans="1:1" x14ac:dyDescent="0.2">
      <c r="A3544" s="95"/>
    </row>
    <row r="3545" spans="1:1" x14ac:dyDescent="0.2">
      <c r="A3545" s="95"/>
    </row>
    <row r="3546" spans="1:1" x14ac:dyDescent="0.2">
      <c r="A3546" s="95"/>
    </row>
    <row r="3547" spans="1:1" x14ac:dyDescent="0.2">
      <c r="A3547" s="95"/>
    </row>
    <row r="3548" spans="1:1" x14ac:dyDescent="0.2">
      <c r="A3548" s="95"/>
    </row>
    <row r="3549" spans="1:1" x14ac:dyDescent="0.2">
      <c r="A3549" s="95"/>
    </row>
    <row r="3550" spans="1:1" x14ac:dyDescent="0.2">
      <c r="A3550" s="95"/>
    </row>
    <row r="3551" spans="1:1" x14ac:dyDescent="0.2">
      <c r="A3551" s="95"/>
    </row>
    <row r="3552" spans="1:1" x14ac:dyDescent="0.2">
      <c r="A3552" s="95"/>
    </row>
    <row r="3553" spans="1:1" x14ac:dyDescent="0.2">
      <c r="A3553" s="95"/>
    </row>
    <row r="3554" spans="1:1" x14ac:dyDescent="0.2">
      <c r="A3554" s="95"/>
    </row>
    <row r="3555" spans="1:1" x14ac:dyDescent="0.2">
      <c r="A3555" s="95"/>
    </row>
    <row r="3556" spans="1:1" x14ac:dyDescent="0.2">
      <c r="A3556" s="95"/>
    </row>
    <row r="3557" spans="1:1" x14ac:dyDescent="0.2">
      <c r="A3557" s="95"/>
    </row>
    <row r="3558" spans="1:1" x14ac:dyDescent="0.2">
      <c r="A3558" s="95"/>
    </row>
    <row r="3559" spans="1:1" x14ac:dyDescent="0.2">
      <c r="A3559" s="95"/>
    </row>
    <row r="3560" spans="1:1" x14ac:dyDescent="0.2">
      <c r="A3560" s="95"/>
    </row>
    <row r="3561" spans="1:1" x14ac:dyDescent="0.2">
      <c r="A3561" s="95"/>
    </row>
    <row r="3562" spans="1:1" x14ac:dyDescent="0.2">
      <c r="A3562" s="95"/>
    </row>
    <row r="3563" spans="1:1" x14ac:dyDescent="0.2">
      <c r="A3563" s="95"/>
    </row>
    <row r="3564" spans="1:1" x14ac:dyDescent="0.2">
      <c r="A3564" s="95"/>
    </row>
    <row r="3565" spans="1:1" x14ac:dyDescent="0.2">
      <c r="A3565" s="95"/>
    </row>
    <row r="3566" spans="1:1" x14ac:dyDescent="0.2">
      <c r="A3566" s="95"/>
    </row>
    <row r="3567" spans="1:1" x14ac:dyDescent="0.2">
      <c r="A3567" s="95"/>
    </row>
    <row r="3568" spans="1:1" x14ac:dyDescent="0.2">
      <c r="A3568" s="95"/>
    </row>
    <row r="3569" spans="1:1" x14ac:dyDescent="0.2">
      <c r="A3569" s="95"/>
    </row>
    <row r="3570" spans="1:1" x14ac:dyDescent="0.2">
      <c r="A3570" s="95"/>
    </row>
    <row r="3571" spans="1:1" x14ac:dyDescent="0.2">
      <c r="A3571" s="95"/>
    </row>
    <row r="3572" spans="1:1" x14ac:dyDescent="0.2">
      <c r="A3572" s="95"/>
    </row>
    <row r="3573" spans="1:1" x14ac:dyDescent="0.2">
      <c r="A3573" s="95"/>
    </row>
    <row r="3574" spans="1:1" x14ac:dyDescent="0.2">
      <c r="A3574" s="95"/>
    </row>
    <row r="3575" spans="1:1" x14ac:dyDescent="0.2">
      <c r="A3575" s="95"/>
    </row>
    <row r="3576" spans="1:1" x14ac:dyDescent="0.2">
      <c r="A3576" s="95"/>
    </row>
    <row r="3577" spans="1:1" x14ac:dyDescent="0.2">
      <c r="A3577" s="95"/>
    </row>
    <row r="3578" spans="1:1" x14ac:dyDescent="0.2">
      <c r="A3578" s="95"/>
    </row>
    <row r="3579" spans="1:1" x14ac:dyDescent="0.2">
      <c r="A3579" s="95"/>
    </row>
    <row r="3580" spans="1:1" x14ac:dyDescent="0.2">
      <c r="A3580" s="95"/>
    </row>
    <row r="3581" spans="1:1" x14ac:dyDescent="0.2">
      <c r="A3581" s="95"/>
    </row>
    <row r="3582" spans="1:1" x14ac:dyDescent="0.2">
      <c r="A3582" s="95"/>
    </row>
    <row r="3583" spans="1:1" x14ac:dyDescent="0.2">
      <c r="A3583" s="95"/>
    </row>
    <row r="3584" spans="1:1" x14ac:dyDescent="0.2">
      <c r="A3584" s="95"/>
    </row>
    <row r="3585" spans="1:1" x14ac:dyDescent="0.2">
      <c r="A3585" s="95"/>
    </row>
    <row r="3586" spans="1:1" x14ac:dyDescent="0.2">
      <c r="A3586" s="95"/>
    </row>
    <row r="3587" spans="1:1" x14ac:dyDescent="0.2">
      <c r="A3587" s="95"/>
    </row>
    <row r="3588" spans="1:1" x14ac:dyDescent="0.2">
      <c r="A3588" s="95"/>
    </row>
    <row r="3589" spans="1:1" x14ac:dyDescent="0.2">
      <c r="A3589" s="95"/>
    </row>
    <row r="3590" spans="1:1" x14ac:dyDescent="0.2">
      <c r="A3590" s="95"/>
    </row>
    <row r="3591" spans="1:1" x14ac:dyDescent="0.2">
      <c r="A3591" s="95"/>
    </row>
    <row r="3592" spans="1:1" x14ac:dyDescent="0.2">
      <c r="A3592" s="95"/>
    </row>
    <row r="3593" spans="1:1" x14ac:dyDescent="0.2">
      <c r="A3593" s="95"/>
    </row>
    <row r="3594" spans="1:1" x14ac:dyDescent="0.2">
      <c r="A3594" s="95"/>
    </row>
    <row r="3595" spans="1:1" x14ac:dyDescent="0.2">
      <c r="A3595" s="95"/>
    </row>
    <row r="3596" spans="1:1" x14ac:dyDescent="0.2">
      <c r="A3596" s="95"/>
    </row>
    <row r="3597" spans="1:1" x14ac:dyDescent="0.2">
      <c r="A3597" s="95"/>
    </row>
    <row r="3598" spans="1:1" x14ac:dyDescent="0.2">
      <c r="A3598" s="95"/>
    </row>
    <row r="3599" spans="1:1" x14ac:dyDescent="0.2">
      <c r="A3599" s="95"/>
    </row>
    <row r="3600" spans="1:1" x14ac:dyDescent="0.2">
      <c r="A3600" s="95"/>
    </row>
    <row r="3601" spans="1:1" x14ac:dyDescent="0.2">
      <c r="A3601" s="95"/>
    </row>
    <row r="3602" spans="1:1" x14ac:dyDescent="0.2">
      <c r="A3602" s="95"/>
    </row>
    <row r="3603" spans="1:1" x14ac:dyDescent="0.2">
      <c r="A3603" s="95"/>
    </row>
    <row r="3604" spans="1:1" x14ac:dyDescent="0.2">
      <c r="A3604" s="95"/>
    </row>
    <row r="3605" spans="1:1" x14ac:dyDescent="0.2">
      <c r="A3605" s="95"/>
    </row>
    <row r="3606" spans="1:1" x14ac:dyDescent="0.2">
      <c r="A3606" s="95"/>
    </row>
    <row r="3607" spans="1:1" x14ac:dyDescent="0.2">
      <c r="A3607" s="95"/>
    </row>
    <row r="3608" spans="1:1" x14ac:dyDescent="0.2">
      <c r="A3608" s="95"/>
    </row>
    <row r="3609" spans="1:1" x14ac:dyDescent="0.2">
      <c r="A3609" s="95"/>
    </row>
    <row r="3610" spans="1:1" x14ac:dyDescent="0.2">
      <c r="A3610" s="95"/>
    </row>
    <row r="3611" spans="1:1" x14ac:dyDescent="0.2">
      <c r="A3611" s="95"/>
    </row>
    <row r="3612" spans="1:1" x14ac:dyDescent="0.2">
      <c r="A3612" s="95"/>
    </row>
    <row r="3613" spans="1:1" x14ac:dyDescent="0.2">
      <c r="A3613" s="95"/>
    </row>
    <row r="3614" spans="1:1" x14ac:dyDescent="0.2">
      <c r="A3614" s="95"/>
    </row>
    <row r="3615" spans="1:1" x14ac:dyDescent="0.2">
      <c r="A3615" s="95"/>
    </row>
    <row r="3616" spans="1:1" x14ac:dyDescent="0.2">
      <c r="A3616" s="95"/>
    </row>
    <row r="3617" spans="1:1" x14ac:dyDescent="0.2">
      <c r="A3617" s="95"/>
    </row>
    <row r="3618" spans="1:1" x14ac:dyDescent="0.2">
      <c r="A3618" s="95"/>
    </row>
    <row r="3619" spans="1:1" x14ac:dyDescent="0.2">
      <c r="A3619" s="95"/>
    </row>
    <row r="3620" spans="1:1" x14ac:dyDescent="0.2">
      <c r="A3620" s="95"/>
    </row>
    <row r="3621" spans="1:1" x14ac:dyDescent="0.2">
      <c r="A3621" s="95"/>
    </row>
    <row r="3622" spans="1:1" x14ac:dyDescent="0.2">
      <c r="A3622" s="95"/>
    </row>
    <row r="3623" spans="1:1" x14ac:dyDescent="0.2">
      <c r="A3623" s="95"/>
    </row>
    <row r="3624" spans="1:1" x14ac:dyDescent="0.2">
      <c r="A3624" s="95"/>
    </row>
    <row r="3625" spans="1:1" x14ac:dyDescent="0.2">
      <c r="A3625" s="95"/>
    </row>
    <row r="3626" spans="1:1" x14ac:dyDescent="0.2">
      <c r="A3626" s="95"/>
    </row>
    <row r="3627" spans="1:1" x14ac:dyDescent="0.2">
      <c r="A3627" s="95"/>
    </row>
    <row r="3628" spans="1:1" x14ac:dyDescent="0.2">
      <c r="A3628" s="95"/>
    </row>
    <row r="3629" spans="1:1" x14ac:dyDescent="0.2">
      <c r="A3629" s="95"/>
    </row>
    <row r="3630" spans="1:1" x14ac:dyDescent="0.2">
      <c r="A3630" s="95"/>
    </row>
    <row r="3631" spans="1:1" x14ac:dyDescent="0.2">
      <c r="A3631" s="95"/>
    </row>
    <row r="3632" spans="1:1" x14ac:dyDescent="0.2">
      <c r="A3632" s="95"/>
    </row>
    <row r="3633" spans="1:1" x14ac:dyDescent="0.2">
      <c r="A3633" s="95"/>
    </row>
    <row r="3634" spans="1:1" x14ac:dyDescent="0.2">
      <c r="A3634" s="95"/>
    </row>
    <row r="3635" spans="1:1" x14ac:dyDescent="0.2">
      <c r="A3635" s="95"/>
    </row>
    <row r="3636" spans="1:1" x14ac:dyDescent="0.2">
      <c r="A3636" s="95"/>
    </row>
    <row r="3637" spans="1:1" x14ac:dyDescent="0.2">
      <c r="A3637" s="95"/>
    </row>
    <row r="3638" spans="1:1" x14ac:dyDescent="0.2">
      <c r="A3638" s="95"/>
    </row>
    <row r="3639" spans="1:1" x14ac:dyDescent="0.2">
      <c r="A3639" s="95"/>
    </row>
    <row r="3640" spans="1:1" x14ac:dyDescent="0.2">
      <c r="A3640" s="95"/>
    </row>
    <row r="3641" spans="1:1" x14ac:dyDescent="0.2">
      <c r="A3641" s="95"/>
    </row>
    <row r="3642" spans="1:1" x14ac:dyDescent="0.2">
      <c r="A3642" s="95"/>
    </row>
    <row r="3643" spans="1:1" x14ac:dyDescent="0.2">
      <c r="A3643" s="95"/>
    </row>
    <row r="3644" spans="1:1" x14ac:dyDescent="0.2">
      <c r="A3644" s="95"/>
    </row>
    <row r="3645" spans="1:1" x14ac:dyDescent="0.2">
      <c r="A3645" s="95"/>
    </row>
    <row r="3646" spans="1:1" x14ac:dyDescent="0.2">
      <c r="A3646" s="95"/>
    </row>
    <row r="3647" spans="1:1" x14ac:dyDescent="0.2">
      <c r="A3647" s="95"/>
    </row>
    <row r="3648" spans="1:1" x14ac:dyDescent="0.2">
      <c r="A3648" s="95"/>
    </row>
    <row r="3649" spans="1:1" x14ac:dyDescent="0.2">
      <c r="A3649" s="95"/>
    </row>
    <row r="3650" spans="1:1" x14ac:dyDescent="0.2">
      <c r="A3650" s="95"/>
    </row>
    <row r="3651" spans="1:1" x14ac:dyDescent="0.2">
      <c r="A3651" s="95"/>
    </row>
    <row r="3652" spans="1:1" x14ac:dyDescent="0.2">
      <c r="A3652" s="95"/>
    </row>
    <row r="3653" spans="1:1" x14ac:dyDescent="0.2">
      <c r="A3653" s="95"/>
    </row>
    <row r="3654" spans="1:1" x14ac:dyDescent="0.2">
      <c r="A3654" s="95"/>
    </row>
    <row r="3655" spans="1:1" x14ac:dyDescent="0.2">
      <c r="A3655" s="95"/>
    </row>
    <row r="3656" spans="1:1" x14ac:dyDescent="0.2">
      <c r="A3656" s="95"/>
    </row>
    <row r="3657" spans="1:1" x14ac:dyDescent="0.2">
      <c r="A3657" s="95"/>
    </row>
    <row r="3658" spans="1:1" x14ac:dyDescent="0.2">
      <c r="A3658" s="95"/>
    </row>
    <row r="3659" spans="1:1" x14ac:dyDescent="0.2">
      <c r="A3659" s="95"/>
    </row>
    <row r="3660" spans="1:1" x14ac:dyDescent="0.2">
      <c r="A3660" s="95"/>
    </row>
    <row r="3661" spans="1:1" x14ac:dyDescent="0.2">
      <c r="A3661" s="95"/>
    </row>
    <row r="3662" spans="1:1" x14ac:dyDescent="0.2">
      <c r="A3662" s="95"/>
    </row>
    <row r="3663" spans="1:1" x14ac:dyDescent="0.2">
      <c r="A3663" s="95"/>
    </row>
    <row r="3664" spans="1:1" x14ac:dyDescent="0.2">
      <c r="A3664" s="95"/>
    </row>
    <row r="3665" spans="1:1" x14ac:dyDescent="0.2">
      <c r="A3665" s="95"/>
    </row>
    <row r="3666" spans="1:1" x14ac:dyDescent="0.2">
      <c r="A3666" s="95"/>
    </row>
    <row r="3667" spans="1:1" x14ac:dyDescent="0.2">
      <c r="A3667" s="95"/>
    </row>
    <row r="3668" spans="1:1" x14ac:dyDescent="0.2">
      <c r="A3668" s="95"/>
    </row>
    <row r="3669" spans="1:1" x14ac:dyDescent="0.2">
      <c r="A3669" s="95"/>
    </row>
    <row r="3670" spans="1:1" x14ac:dyDescent="0.2">
      <c r="A3670" s="95"/>
    </row>
    <row r="3671" spans="1:1" x14ac:dyDescent="0.2">
      <c r="A3671" s="95"/>
    </row>
    <row r="3672" spans="1:1" x14ac:dyDescent="0.2">
      <c r="A3672" s="95"/>
    </row>
    <row r="3673" spans="1:1" x14ac:dyDescent="0.2">
      <c r="A3673" s="95"/>
    </row>
    <row r="3674" spans="1:1" x14ac:dyDescent="0.2">
      <c r="A3674" s="95"/>
    </row>
    <row r="3675" spans="1:1" x14ac:dyDescent="0.2">
      <c r="A3675" s="95"/>
    </row>
    <row r="3676" spans="1:1" x14ac:dyDescent="0.2">
      <c r="A3676" s="95"/>
    </row>
    <row r="3677" spans="1:1" x14ac:dyDescent="0.2">
      <c r="A3677" s="95"/>
    </row>
    <row r="3678" spans="1:1" x14ac:dyDescent="0.2">
      <c r="A3678" s="95"/>
    </row>
    <row r="3679" spans="1:1" x14ac:dyDescent="0.2">
      <c r="A3679" s="95"/>
    </row>
    <row r="3680" spans="1:1" x14ac:dyDescent="0.2">
      <c r="A3680" s="95"/>
    </row>
    <row r="3681" spans="1:1" x14ac:dyDescent="0.2">
      <c r="A3681" s="95"/>
    </row>
    <row r="3682" spans="1:1" x14ac:dyDescent="0.2">
      <c r="A3682" s="95"/>
    </row>
    <row r="3683" spans="1:1" x14ac:dyDescent="0.2">
      <c r="A3683" s="95"/>
    </row>
    <row r="3684" spans="1:1" x14ac:dyDescent="0.2">
      <c r="A3684" s="95"/>
    </row>
    <row r="3685" spans="1:1" x14ac:dyDescent="0.2">
      <c r="A3685" s="95"/>
    </row>
    <row r="3686" spans="1:1" x14ac:dyDescent="0.2">
      <c r="A3686" s="95"/>
    </row>
    <row r="3687" spans="1:1" x14ac:dyDescent="0.2">
      <c r="A3687" s="95"/>
    </row>
    <row r="3688" spans="1:1" x14ac:dyDescent="0.2">
      <c r="A3688" s="95"/>
    </row>
    <row r="3689" spans="1:1" x14ac:dyDescent="0.2">
      <c r="A3689" s="95"/>
    </row>
    <row r="3690" spans="1:1" x14ac:dyDescent="0.2">
      <c r="A3690" s="95"/>
    </row>
    <row r="3691" spans="1:1" x14ac:dyDescent="0.2">
      <c r="A3691" s="95"/>
    </row>
    <row r="3692" spans="1:1" x14ac:dyDescent="0.2">
      <c r="A3692" s="95"/>
    </row>
    <row r="3693" spans="1:1" x14ac:dyDescent="0.2">
      <c r="A3693" s="95"/>
    </row>
    <row r="3694" spans="1:1" x14ac:dyDescent="0.2">
      <c r="A3694" s="95"/>
    </row>
    <row r="3695" spans="1:1" x14ac:dyDescent="0.2">
      <c r="A3695" s="95"/>
    </row>
    <row r="3696" spans="1:1" x14ac:dyDescent="0.2">
      <c r="A3696" s="95"/>
    </row>
    <row r="3697" spans="1:1" x14ac:dyDescent="0.2">
      <c r="A3697" s="95"/>
    </row>
    <row r="3698" spans="1:1" x14ac:dyDescent="0.2">
      <c r="A3698" s="95"/>
    </row>
    <row r="3699" spans="1:1" x14ac:dyDescent="0.2">
      <c r="A3699" s="95"/>
    </row>
    <row r="3700" spans="1:1" x14ac:dyDescent="0.2">
      <c r="A3700" s="95"/>
    </row>
    <row r="3701" spans="1:1" x14ac:dyDescent="0.2">
      <c r="A3701" s="95"/>
    </row>
    <row r="3702" spans="1:1" x14ac:dyDescent="0.2">
      <c r="A3702" s="95"/>
    </row>
    <row r="3703" spans="1:1" x14ac:dyDescent="0.2">
      <c r="A3703" s="95"/>
    </row>
    <row r="3704" spans="1:1" x14ac:dyDescent="0.2">
      <c r="A3704" s="95"/>
    </row>
    <row r="3705" spans="1:1" x14ac:dyDescent="0.2">
      <c r="A3705" s="95"/>
    </row>
    <row r="3706" spans="1:1" x14ac:dyDescent="0.2">
      <c r="A3706" s="95"/>
    </row>
    <row r="3707" spans="1:1" x14ac:dyDescent="0.2">
      <c r="A3707" s="95"/>
    </row>
    <row r="3708" spans="1:1" x14ac:dyDescent="0.2">
      <c r="A3708" s="95"/>
    </row>
    <row r="3709" spans="1:1" x14ac:dyDescent="0.2">
      <c r="A3709" s="95"/>
    </row>
    <row r="3710" spans="1:1" x14ac:dyDescent="0.2">
      <c r="A3710" s="95"/>
    </row>
    <row r="3711" spans="1:1" x14ac:dyDescent="0.2">
      <c r="A3711" s="95"/>
    </row>
    <row r="3712" spans="1:1" x14ac:dyDescent="0.2">
      <c r="A3712" s="95"/>
    </row>
    <row r="3713" spans="1:1" x14ac:dyDescent="0.2">
      <c r="A3713" s="95"/>
    </row>
    <row r="3714" spans="1:1" x14ac:dyDescent="0.2">
      <c r="A3714" s="95"/>
    </row>
    <row r="3715" spans="1:1" x14ac:dyDescent="0.2">
      <c r="A3715" s="95"/>
    </row>
    <row r="3716" spans="1:1" x14ac:dyDescent="0.2">
      <c r="A3716" s="95"/>
    </row>
    <row r="3717" spans="1:1" x14ac:dyDescent="0.2">
      <c r="A3717" s="95"/>
    </row>
    <row r="3718" spans="1:1" x14ac:dyDescent="0.2">
      <c r="A3718" s="95"/>
    </row>
    <row r="3719" spans="1:1" x14ac:dyDescent="0.2">
      <c r="A3719" s="95"/>
    </row>
    <row r="3720" spans="1:1" x14ac:dyDescent="0.2">
      <c r="A3720" s="95"/>
    </row>
    <row r="3721" spans="1:1" x14ac:dyDescent="0.2">
      <c r="A3721" s="95"/>
    </row>
    <row r="3722" spans="1:1" x14ac:dyDescent="0.2">
      <c r="A3722" s="95"/>
    </row>
    <row r="3723" spans="1:1" x14ac:dyDescent="0.2">
      <c r="A3723" s="95"/>
    </row>
    <row r="3724" spans="1:1" x14ac:dyDescent="0.2">
      <c r="A3724" s="95"/>
    </row>
    <row r="3725" spans="1:1" x14ac:dyDescent="0.2">
      <c r="A3725" s="95"/>
    </row>
    <row r="3726" spans="1:1" x14ac:dyDescent="0.2">
      <c r="A3726" s="95"/>
    </row>
    <row r="3727" spans="1:1" x14ac:dyDescent="0.2">
      <c r="A3727" s="95"/>
    </row>
    <row r="3728" spans="1:1" x14ac:dyDescent="0.2">
      <c r="A3728" s="95"/>
    </row>
    <row r="3729" spans="1:1" x14ac:dyDescent="0.2">
      <c r="A3729" s="95"/>
    </row>
    <row r="3730" spans="1:1" x14ac:dyDescent="0.2">
      <c r="A3730" s="95"/>
    </row>
    <row r="3731" spans="1:1" x14ac:dyDescent="0.2">
      <c r="A3731" s="95"/>
    </row>
    <row r="3732" spans="1:1" x14ac:dyDescent="0.2">
      <c r="A3732" s="95"/>
    </row>
    <row r="3733" spans="1:1" x14ac:dyDescent="0.2">
      <c r="A3733" s="95"/>
    </row>
    <row r="3734" spans="1:1" x14ac:dyDescent="0.2">
      <c r="A3734" s="95"/>
    </row>
    <row r="3735" spans="1:1" x14ac:dyDescent="0.2">
      <c r="A3735" s="95"/>
    </row>
    <row r="3736" spans="1:1" x14ac:dyDescent="0.2">
      <c r="A3736" s="95"/>
    </row>
    <row r="3737" spans="1:1" x14ac:dyDescent="0.2">
      <c r="A3737" s="95"/>
    </row>
    <row r="3738" spans="1:1" x14ac:dyDescent="0.2">
      <c r="A3738" s="95"/>
    </row>
    <row r="3739" spans="1:1" x14ac:dyDescent="0.2">
      <c r="A3739" s="95"/>
    </row>
    <row r="3740" spans="1:1" x14ac:dyDescent="0.2">
      <c r="A3740" s="95"/>
    </row>
    <row r="3741" spans="1:1" x14ac:dyDescent="0.2">
      <c r="A3741" s="95"/>
    </row>
    <row r="3742" spans="1:1" x14ac:dyDescent="0.2">
      <c r="A3742" s="95"/>
    </row>
    <row r="3743" spans="1:1" x14ac:dyDescent="0.2">
      <c r="A3743" s="95"/>
    </row>
    <row r="3744" spans="1:1" x14ac:dyDescent="0.2">
      <c r="A3744" s="95"/>
    </row>
    <row r="3745" spans="1:1" x14ac:dyDescent="0.2">
      <c r="A3745" s="95"/>
    </row>
    <row r="3746" spans="1:1" x14ac:dyDescent="0.2">
      <c r="A3746" s="95"/>
    </row>
    <row r="3747" spans="1:1" x14ac:dyDescent="0.2">
      <c r="A3747" s="95"/>
    </row>
    <row r="3748" spans="1:1" x14ac:dyDescent="0.2">
      <c r="A3748" s="95"/>
    </row>
    <row r="3749" spans="1:1" x14ac:dyDescent="0.2">
      <c r="A3749" s="95"/>
    </row>
    <row r="3750" spans="1:1" x14ac:dyDescent="0.2">
      <c r="A3750" s="95"/>
    </row>
    <row r="3751" spans="1:1" x14ac:dyDescent="0.2">
      <c r="A3751" s="95"/>
    </row>
    <row r="3752" spans="1:1" x14ac:dyDescent="0.2">
      <c r="A3752" s="95"/>
    </row>
    <row r="3753" spans="1:1" x14ac:dyDescent="0.2">
      <c r="A3753" s="95"/>
    </row>
    <row r="3754" spans="1:1" x14ac:dyDescent="0.2">
      <c r="A3754" s="95"/>
    </row>
    <row r="3755" spans="1:1" x14ac:dyDescent="0.2">
      <c r="A3755" s="95"/>
    </row>
    <row r="3756" spans="1:1" x14ac:dyDescent="0.2">
      <c r="A3756" s="95"/>
    </row>
    <row r="3757" spans="1:1" x14ac:dyDescent="0.2">
      <c r="A3757" s="95"/>
    </row>
    <row r="3758" spans="1:1" x14ac:dyDescent="0.2">
      <c r="A3758" s="95"/>
    </row>
    <row r="3759" spans="1:1" x14ac:dyDescent="0.2">
      <c r="A3759" s="95"/>
    </row>
    <row r="3760" spans="1:1" x14ac:dyDescent="0.2">
      <c r="A3760" s="95"/>
    </row>
    <row r="3761" spans="1:1" x14ac:dyDescent="0.2">
      <c r="A3761" s="95"/>
    </row>
    <row r="3762" spans="1:1" x14ac:dyDescent="0.2">
      <c r="A3762" s="95"/>
    </row>
    <row r="3763" spans="1:1" x14ac:dyDescent="0.2">
      <c r="A3763" s="95"/>
    </row>
    <row r="3764" spans="1:1" x14ac:dyDescent="0.2">
      <c r="A3764" s="95"/>
    </row>
    <row r="3765" spans="1:1" x14ac:dyDescent="0.2">
      <c r="A3765" s="95"/>
    </row>
    <row r="3766" spans="1:1" x14ac:dyDescent="0.2">
      <c r="A3766" s="95"/>
    </row>
    <row r="3767" spans="1:1" x14ac:dyDescent="0.2">
      <c r="A3767" s="95"/>
    </row>
    <row r="3768" spans="1:1" x14ac:dyDescent="0.2">
      <c r="A3768" s="95"/>
    </row>
    <row r="3769" spans="1:1" x14ac:dyDescent="0.2">
      <c r="A3769" s="95"/>
    </row>
    <row r="3770" spans="1:1" x14ac:dyDescent="0.2">
      <c r="A3770" s="95"/>
    </row>
    <row r="3771" spans="1:1" x14ac:dyDescent="0.2">
      <c r="A3771" s="95"/>
    </row>
    <row r="3772" spans="1:1" x14ac:dyDescent="0.2">
      <c r="A3772" s="95"/>
    </row>
    <row r="3773" spans="1:1" x14ac:dyDescent="0.2">
      <c r="A3773" s="95"/>
    </row>
    <row r="3774" spans="1:1" x14ac:dyDescent="0.2">
      <c r="A3774" s="95"/>
    </row>
    <row r="3775" spans="1:1" x14ac:dyDescent="0.2">
      <c r="A3775" s="95"/>
    </row>
    <row r="3776" spans="1:1" x14ac:dyDescent="0.2">
      <c r="A3776" s="95"/>
    </row>
    <row r="3777" spans="1:1" x14ac:dyDescent="0.2">
      <c r="A3777" s="95"/>
    </row>
    <row r="3778" spans="1:1" x14ac:dyDescent="0.2">
      <c r="A3778" s="95"/>
    </row>
    <row r="3779" spans="1:1" x14ac:dyDescent="0.2">
      <c r="A3779" s="95"/>
    </row>
    <row r="3780" spans="1:1" x14ac:dyDescent="0.2">
      <c r="A3780" s="95"/>
    </row>
    <row r="3781" spans="1:1" x14ac:dyDescent="0.2">
      <c r="A3781" s="95"/>
    </row>
    <row r="3782" spans="1:1" x14ac:dyDescent="0.2">
      <c r="A3782" s="95"/>
    </row>
    <row r="3783" spans="1:1" x14ac:dyDescent="0.2">
      <c r="A3783" s="95"/>
    </row>
    <row r="3784" spans="1:1" x14ac:dyDescent="0.2">
      <c r="A3784" s="95"/>
    </row>
    <row r="3785" spans="1:1" x14ac:dyDescent="0.2">
      <c r="A3785" s="95"/>
    </row>
    <row r="3786" spans="1:1" x14ac:dyDescent="0.2">
      <c r="A3786" s="95"/>
    </row>
    <row r="3787" spans="1:1" x14ac:dyDescent="0.2">
      <c r="A3787" s="95"/>
    </row>
    <row r="3788" spans="1:1" x14ac:dyDescent="0.2">
      <c r="A3788" s="95"/>
    </row>
    <row r="3789" spans="1:1" x14ac:dyDescent="0.2">
      <c r="A3789" s="95"/>
    </row>
    <row r="3790" spans="1:1" x14ac:dyDescent="0.2">
      <c r="A3790" s="95"/>
    </row>
    <row r="3791" spans="1:1" x14ac:dyDescent="0.2">
      <c r="A3791" s="95"/>
    </row>
    <row r="3792" spans="1:1" x14ac:dyDescent="0.2">
      <c r="A3792" s="95"/>
    </row>
    <row r="3793" spans="1:1" x14ac:dyDescent="0.2">
      <c r="A3793" s="95"/>
    </row>
    <row r="3794" spans="1:1" x14ac:dyDescent="0.2">
      <c r="A3794" s="95"/>
    </row>
    <row r="3795" spans="1:1" x14ac:dyDescent="0.2">
      <c r="A3795" s="95"/>
    </row>
    <row r="3796" spans="1:1" x14ac:dyDescent="0.2">
      <c r="A3796" s="95"/>
    </row>
    <row r="3797" spans="1:1" x14ac:dyDescent="0.2">
      <c r="A3797" s="95"/>
    </row>
    <row r="3798" spans="1:1" x14ac:dyDescent="0.2">
      <c r="A3798" s="95"/>
    </row>
    <row r="3799" spans="1:1" x14ac:dyDescent="0.2">
      <c r="A3799" s="95"/>
    </row>
    <row r="3800" spans="1:1" x14ac:dyDescent="0.2">
      <c r="A3800" s="95"/>
    </row>
    <row r="3801" spans="1:1" x14ac:dyDescent="0.2">
      <c r="A3801" s="95"/>
    </row>
    <row r="3802" spans="1:1" x14ac:dyDescent="0.2">
      <c r="A3802" s="95"/>
    </row>
    <row r="3803" spans="1:1" x14ac:dyDescent="0.2">
      <c r="A3803" s="95"/>
    </row>
    <row r="3804" spans="1:1" x14ac:dyDescent="0.2">
      <c r="A3804" s="95"/>
    </row>
    <row r="3805" spans="1:1" x14ac:dyDescent="0.2">
      <c r="A3805" s="95"/>
    </row>
    <row r="3806" spans="1:1" x14ac:dyDescent="0.2">
      <c r="A3806" s="95"/>
    </row>
    <row r="3807" spans="1:1" x14ac:dyDescent="0.2">
      <c r="A3807" s="95"/>
    </row>
    <row r="3808" spans="1:1" x14ac:dyDescent="0.2">
      <c r="A3808" s="95"/>
    </row>
    <row r="3809" spans="1:1" x14ac:dyDescent="0.2">
      <c r="A3809" s="95"/>
    </row>
    <row r="3810" spans="1:1" x14ac:dyDescent="0.2">
      <c r="A3810" s="95"/>
    </row>
    <row r="3811" spans="1:1" x14ac:dyDescent="0.2">
      <c r="A3811" s="95"/>
    </row>
    <row r="3812" spans="1:1" x14ac:dyDescent="0.2">
      <c r="A3812" s="95"/>
    </row>
    <row r="3813" spans="1:1" x14ac:dyDescent="0.2">
      <c r="A3813" s="95"/>
    </row>
    <row r="3814" spans="1:1" x14ac:dyDescent="0.2">
      <c r="A3814" s="95"/>
    </row>
    <row r="3815" spans="1:1" x14ac:dyDescent="0.2">
      <c r="A3815" s="95"/>
    </row>
    <row r="3816" spans="1:1" x14ac:dyDescent="0.2">
      <c r="A3816" s="95"/>
    </row>
    <row r="3817" spans="1:1" x14ac:dyDescent="0.2">
      <c r="A3817" s="95"/>
    </row>
    <row r="3818" spans="1:1" x14ac:dyDescent="0.2">
      <c r="A3818" s="95"/>
    </row>
    <row r="3819" spans="1:1" x14ac:dyDescent="0.2">
      <c r="A3819" s="95"/>
    </row>
    <row r="3820" spans="1:1" x14ac:dyDescent="0.2">
      <c r="A3820" s="95"/>
    </row>
    <row r="3821" spans="1:1" x14ac:dyDescent="0.2">
      <c r="A3821" s="95"/>
    </row>
    <row r="3822" spans="1:1" x14ac:dyDescent="0.2">
      <c r="A3822" s="95"/>
    </row>
    <row r="3823" spans="1:1" x14ac:dyDescent="0.2">
      <c r="A3823" s="95"/>
    </row>
    <row r="3824" spans="1:1" x14ac:dyDescent="0.2">
      <c r="A3824" s="95"/>
    </row>
    <row r="3825" spans="1:1" x14ac:dyDescent="0.2">
      <c r="A3825" s="95"/>
    </row>
    <row r="3826" spans="1:1" x14ac:dyDescent="0.2">
      <c r="A3826" s="95"/>
    </row>
    <row r="3827" spans="1:1" x14ac:dyDescent="0.2">
      <c r="A3827" s="95"/>
    </row>
    <row r="3828" spans="1:1" x14ac:dyDescent="0.2">
      <c r="A3828" s="95"/>
    </row>
    <row r="3829" spans="1:1" x14ac:dyDescent="0.2">
      <c r="A3829" s="95"/>
    </row>
    <row r="3830" spans="1:1" x14ac:dyDescent="0.2">
      <c r="A3830" s="95"/>
    </row>
    <row r="3831" spans="1:1" x14ac:dyDescent="0.2">
      <c r="A3831" s="95"/>
    </row>
    <row r="3832" spans="1:1" x14ac:dyDescent="0.2">
      <c r="A3832" s="95"/>
    </row>
    <row r="3833" spans="1:1" x14ac:dyDescent="0.2">
      <c r="A3833" s="95"/>
    </row>
    <row r="3834" spans="1:1" x14ac:dyDescent="0.2">
      <c r="A3834" s="95"/>
    </row>
    <row r="3835" spans="1:1" x14ac:dyDescent="0.2">
      <c r="A3835" s="95"/>
    </row>
    <row r="3836" spans="1:1" x14ac:dyDescent="0.2">
      <c r="A3836" s="95"/>
    </row>
    <row r="3837" spans="1:1" x14ac:dyDescent="0.2">
      <c r="A3837" s="95"/>
    </row>
    <row r="3838" spans="1:1" x14ac:dyDescent="0.2">
      <c r="A3838" s="95"/>
    </row>
    <row r="3839" spans="1:1" x14ac:dyDescent="0.2">
      <c r="A3839" s="95"/>
    </row>
    <row r="3840" spans="1:1" x14ac:dyDescent="0.2">
      <c r="A3840" s="95"/>
    </row>
    <row r="3841" spans="1:1" x14ac:dyDescent="0.2">
      <c r="A3841" s="95"/>
    </row>
    <row r="3842" spans="1:1" x14ac:dyDescent="0.2">
      <c r="A3842" s="95"/>
    </row>
    <row r="3843" spans="1:1" x14ac:dyDescent="0.2">
      <c r="A3843" s="95"/>
    </row>
    <row r="3844" spans="1:1" x14ac:dyDescent="0.2">
      <c r="A3844" s="95"/>
    </row>
    <row r="3845" spans="1:1" x14ac:dyDescent="0.2">
      <c r="A3845" s="95"/>
    </row>
    <row r="3846" spans="1:1" x14ac:dyDescent="0.2">
      <c r="A3846" s="95"/>
    </row>
    <row r="3847" spans="1:1" x14ac:dyDescent="0.2">
      <c r="A3847" s="95"/>
    </row>
    <row r="3848" spans="1:1" x14ac:dyDescent="0.2">
      <c r="A3848" s="95"/>
    </row>
    <row r="3849" spans="1:1" x14ac:dyDescent="0.2">
      <c r="A3849" s="95"/>
    </row>
    <row r="3850" spans="1:1" x14ac:dyDescent="0.2">
      <c r="A3850" s="95"/>
    </row>
    <row r="3851" spans="1:1" x14ac:dyDescent="0.2">
      <c r="A3851" s="95"/>
    </row>
    <row r="3852" spans="1:1" x14ac:dyDescent="0.2">
      <c r="A3852" s="95"/>
    </row>
    <row r="3853" spans="1:1" x14ac:dyDescent="0.2">
      <c r="A3853" s="95"/>
    </row>
    <row r="3854" spans="1:1" x14ac:dyDescent="0.2">
      <c r="A3854" s="95"/>
    </row>
    <row r="3855" spans="1:1" x14ac:dyDescent="0.2">
      <c r="A3855" s="95"/>
    </row>
    <row r="3856" spans="1:1" x14ac:dyDescent="0.2">
      <c r="A3856" s="95"/>
    </row>
    <row r="3857" spans="1:1" x14ac:dyDescent="0.2">
      <c r="A3857" s="95"/>
    </row>
    <row r="3858" spans="1:1" x14ac:dyDescent="0.2">
      <c r="A3858" s="95"/>
    </row>
    <row r="3859" spans="1:1" x14ac:dyDescent="0.2">
      <c r="A3859" s="95"/>
    </row>
    <row r="3860" spans="1:1" x14ac:dyDescent="0.2">
      <c r="A3860" s="95"/>
    </row>
    <row r="3861" spans="1:1" x14ac:dyDescent="0.2">
      <c r="A3861" s="95"/>
    </row>
    <row r="3862" spans="1:1" x14ac:dyDescent="0.2">
      <c r="A3862" s="95"/>
    </row>
    <row r="3863" spans="1:1" x14ac:dyDescent="0.2">
      <c r="A3863" s="95"/>
    </row>
    <row r="3864" spans="1:1" x14ac:dyDescent="0.2">
      <c r="A3864" s="95"/>
    </row>
    <row r="3865" spans="1:1" x14ac:dyDescent="0.2">
      <c r="A3865" s="95"/>
    </row>
    <row r="3866" spans="1:1" x14ac:dyDescent="0.2">
      <c r="A3866" s="95"/>
    </row>
    <row r="3867" spans="1:1" x14ac:dyDescent="0.2">
      <c r="A3867" s="95"/>
    </row>
    <row r="3868" spans="1:1" x14ac:dyDescent="0.2">
      <c r="A3868" s="95"/>
    </row>
    <row r="3869" spans="1:1" x14ac:dyDescent="0.2">
      <c r="A3869" s="95"/>
    </row>
    <row r="3870" spans="1:1" x14ac:dyDescent="0.2">
      <c r="A3870" s="95"/>
    </row>
    <row r="3871" spans="1:1" x14ac:dyDescent="0.2">
      <c r="A3871" s="95"/>
    </row>
    <row r="3872" spans="1:1" x14ac:dyDescent="0.2">
      <c r="A3872" s="95"/>
    </row>
    <row r="3873" spans="1:1" x14ac:dyDescent="0.2">
      <c r="A3873" s="95"/>
    </row>
    <row r="3874" spans="1:1" x14ac:dyDescent="0.2">
      <c r="A3874" s="95"/>
    </row>
    <row r="3875" spans="1:1" x14ac:dyDescent="0.2">
      <c r="A3875" s="95"/>
    </row>
    <row r="3876" spans="1:1" x14ac:dyDescent="0.2">
      <c r="A3876" s="95"/>
    </row>
    <row r="3877" spans="1:1" x14ac:dyDescent="0.2">
      <c r="A3877" s="95"/>
    </row>
    <row r="3878" spans="1:1" x14ac:dyDescent="0.2">
      <c r="A3878" s="95"/>
    </row>
    <row r="3879" spans="1:1" x14ac:dyDescent="0.2">
      <c r="A3879" s="95"/>
    </row>
    <row r="3880" spans="1:1" x14ac:dyDescent="0.2">
      <c r="A3880" s="95"/>
    </row>
    <row r="3881" spans="1:1" x14ac:dyDescent="0.2">
      <c r="A3881" s="95"/>
    </row>
    <row r="3882" spans="1:1" x14ac:dyDescent="0.2">
      <c r="A3882" s="95"/>
    </row>
    <row r="3883" spans="1:1" x14ac:dyDescent="0.2">
      <c r="A3883" s="95"/>
    </row>
    <row r="3884" spans="1:1" x14ac:dyDescent="0.2">
      <c r="A3884" s="95"/>
    </row>
    <row r="3885" spans="1:1" x14ac:dyDescent="0.2">
      <c r="A3885" s="95"/>
    </row>
    <row r="3886" spans="1:1" x14ac:dyDescent="0.2">
      <c r="A3886" s="95"/>
    </row>
    <row r="3887" spans="1:1" x14ac:dyDescent="0.2">
      <c r="A3887" s="95"/>
    </row>
    <row r="3888" spans="1:1" x14ac:dyDescent="0.2">
      <c r="A3888" s="95"/>
    </row>
    <row r="3889" spans="1:1" x14ac:dyDescent="0.2">
      <c r="A3889" s="95"/>
    </row>
    <row r="3890" spans="1:1" x14ac:dyDescent="0.2">
      <c r="A3890" s="95"/>
    </row>
    <row r="3891" spans="1:1" x14ac:dyDescent="0.2">
      <c r="A3891" s="95"/>
    </row>
    <row r="3892" spans="1:1" x14ac:dyDescent="0.2">
      <c r="A3892" s="95"/>
    </row>
    <row r="3893" spans="1:1" x14ac:dyDescent="0.2">
      <c r="A3893" s="95"/>
    </row>
    <row r="3894" spans="1:1" x14ac:dyDescent="0.2">
      <c r="A3894" s="95"/>
    </row>
    <row r="3895" spans="1:1" x14ac:dyDescent="0.2">
      <c r="A3895" s="95"/>
    </row>
    <row r="3896" spans="1:1" x14ac:dyDescent="0.2">
      <c r="A3896" s="95"/>
    </row>
    <row r="3897" spans="1:1" x14ac:dyDescent="0.2">
      <c r="A3897" s="95"/>
    </row>
    <row r="3898" spans="1:1" x14ac:dyDescent="0.2">
      <c r="A3898" s="95"/>
    </row>
    <row r="3899" spans="1:1" x14ac:dyDescent="0.2">
      <c r="A3899" s="95"/>
    </row>
    <row r="3900" spans="1:1" x14ac:dyDescent="0.2">
      <c r="A3900" s="95"/>
    </row>
    <row r="3901" spans="1:1" x14ac:dyDescent="0.2">
      <c r="A3901" s="95"/>
    </row>
    <row r="3902" spans="1:1" x14ac:dyDescent="0.2">
      <c r="A3902" s="95"/>
    </row>
    <row r="3903" spans="1:1" x14ac:dyDescent="0.2">
      <c r="A3903" s="95"/>
    </row>
    <row r="3904" spans="1:1" x14ac:dyDescent="0.2">
      <c r="A3904" s="95"/>
    </row>
    <row r="3905" spans="1:1" x14ac:dyDescent="0.2">
      <c r="A3905" s="95"/>
    </row>
    <row r="3906" spans="1:1" x14ac:dyDescent="0.2">
      <c r="A3906" s="95"/>
    </row>
    <row r="3907" spans="1:1" x14ac:dyDescent="0.2">
      <c r="A3907" s="95"/>
    </row>
    <row r="3908" spans="1:1" x14ac:dyDescent="0.2">
      <c r="A3908" s="95"/>
    </row>
    <row r="3909" spans="1:1" x14ac:dyDescent="0.2">
      <c r="A3909" s="95"/>
    </row>
    <row r="3910" spans="1:1" x14ac:dyDescent="0.2">
      <c r="A3910" s="95"/>
    </row>
    <row r="3911" spans="1:1" x14ac:dyDescent="0.2">
      <c r="A3911" s="95"/>
    </row>
    <row r="3912" spans="1:1" x14ac:dyDescent="0.2">
      <c r="A3912" s="95"/>
    </row>
    <row r="3913" spans="1:1" x14ac:dyDescent="0.2">
      <c r="A3913" s="95"/>
    </row>
    <row r="3914" spans="1:1" x14ac:dyDescent="0.2">
      <c r="A3914" s="95"/>
    </row>
    <row r="3915" spans="1:1" x14ac:dyDescent="0.2">
      <c r="A3915" s="95"/>
    </row>
    <row r="3916" spans="1:1" x14ac:dyDescent="0.2">
      <c r="A3916" s="95"/>
    </row>
    <row r="3917" spans="1:1" x14ac:dyDescent="0.2">
      <c r="A3917" s="95"/>
    </row>
    <row r="3918" spans="1:1" x14ac:dyDescent="0.2">
      <c r="A3918" s="95"/>
    </row>
    <row r="3919" spans="1:1" x14ac:dyDescent="0.2">
      <c r="A3919" s="95"/>
    </row>
    <row r="3920" spans="1:1" x14ac:dyDescent="0.2">
      <c r="A3920" s="95"/>
    </row>
    <row r="3921" spans="1:1" x14ac:dyDescent="0.2">
      <c r="A3921" s="95"/>
    </row>
    <row r="3922" spans="1:1" x14ac:dyDescent="0.2">
      <c r="A3922" s="95"/>
    </row>
    <row r="3923" spans="1:1" x14ac:dyDescent="0.2">
      <c r="A3923" s="95"/>
    </row>
    <row r="3924" spans="1:1" x14ac:dyDescent="0.2">
      <c r="A3924" s="95"/>
    </row>
    <row r="3925" spans="1:1" x14ac:dyDescent="0.2">
      <c r="A3925" s="95"/>
    </row>
    <row r="3926" spans="1:1" x14ac:dyDescent="0.2">
      <c r="A3926" s="95"/>
    </row>
    <row r="3927" spans="1:1" x14ac:dyDescent="0.2">
      <c r="A3927" s="95"/>
    </row>
    <row r="3928" spans="1:1" x14ac:dyDescent="0.2">
      <c r="A3928" s="95"/>
    </row>
    <row r="3929" spans="1:1" x14ac:dyDescent="0.2">
      <c r="A3929" s="95"/>
    </row>
    <row r="3930" spans="1:1" x14ac:dyDescent="0.2">
      <c r="A3930" s="95"/>
    </row>
    <row r="3931" spans="1:1" x14ac:dyDescent="0.2">
      <c r="A3931" s="95"/>
    </row>
    <row r="3932" spans="1:1" x14ac:dyDescent="0.2">
      <c r="A3932" s="95"/>
    </row>
    <row r="3933" spans="1:1" x14ac:dyDescent="0.2">
      <c r="A3933" s="95"/>
    </row>
    <row r="3934" spans="1:1" x14ac:dyDescent="0.2">
      <c r="A3934" s="95"/>
    </row>
    <row r="3935" spans="1:1" x14ac:dyDescent="0.2">
      <c r="A3935" s="95"/>
    </row>
    <row r="3936" spans="1:1" x14ac:dyDescent="0.2">
      <c r="A3936" s="95"/>
    </row>
    <row r="3937" spans="1:1" x14ac:dyDescent="0.2">
      <c r="A3937" s="95"/>
    </row>
    <row r="3938" spans="1:1" x14ac:dyDescent="0.2">
      <c r="A3938" s="95"/>
    </row>
    <row r="3939" spans="1:1" x14ac:dyDescent="0.2">
      <c r="A3939" s="95"/>
    </row>
    <row r="3940" spans="1:1" x14ac:dyDescent="0.2">
      <c r="A3940" s="95"/>
    </row>
    <row r="3941" spans="1:1" x14ac:dyDescent="0.2">
      <c r="A3941" s="95"/>
    </row>
    <row r="3942" spans="1:1" x14ac:dyDescent="0.2">
      <c r="A3942" s="95"/>
    </row>
    <row r="3943" spans="1:1" x14ac:dyDescent="0.2">
      <c r="A3943" s="95"/>
    </row>
    <row r="3944" spans="1:1" x14ac:dyDescent="0.2">
      <c r="A3944" s="95"/>
    </row>
    <row r="3945" spans="1:1" x14ac:dyDescent="0.2">
      <c r="A3945" s="95"/>
    </row>
    <row r="3946" spans="1:1" x14ac:dyDescent="0.2">
      <c r="A3946" s="95"/>
    </row>
    <row r="3947" spans="1:1" x14ac:dyDescent="0.2">
      <c r="A3947" s="95"/>
    </row>
    <row r="3948" spans="1:1" x14ac:dyDescent="0.2">
      <c r="A3948" s="95"/>
    </row>
    <row r="3949" spans="1:1" x14ac:dyDescent="0.2">
      <c r="A3949" s="95"/>
    </row>
    <row r="3950" spans="1:1" x14ac:dyDescent="0.2">
      <c r="A3950" s="95"/>
    </row>
    <row r="3951" spans="1:1" x14ac:dyDescent="0.2">
      <c r="A3951" s="95"/>
    </row>
    <row r="3952" spans="1:1" x14ac:dyDescent="0.2">
      <c r="A3952" s="95"/>
    </row>
    <row r="3953" spans="1:1" x14ac:dyDescent="0.2">
      <c r="A3953" s="95"/>
    </row>
    <row r="3954" spans="1:1" x14ac:dyDescent="0.2">
      <c r="A3954" s="95"/>
    </row>
    <row r="3955" spans="1:1" x14ac:dyDescent="0.2">
      <c r="A3955" s="95"/>
    </row>
    <row r="3956" spans="1:1" x14ac:dyDescent="0.2">
      <c r="A3956" s="95"/>
    </row>
    <row r="3957" spans="1:1" x14ac:dyDescent="0.2">
      <c r="A3957" s="95"/>
    </row>
    <row r="3958" spans="1:1" x14ac:dyDescent="0.2">
      <c r="A3958" s="95"/>
    </row>
    <row r="3959" spans="1:1" x14ac:dyDescent="0.2">
      <c r="A3959" s="95"/>
    </row>
    <row r="3960" spans="1:1" x14ac:dyDescent="0.2">
      <c r="A3960" s="95"/>
    </row>
    <row r="3961" spans="1:1" x14ac:dyDescent="0.2">
      <c r="A3961" s="95"/>
    </row>
    <row r="3962" spans="1:1" x14ac:dyDescent="0.2">
      <c r="A3962" s="95"/>
    </row>
    <row r="3963" spans="1:1" x14ac:dyDescent="0.2">
      <c r="A3963" s="95"/>
    </row>
    <row r="3964" spans="1:1" x14ac:dyDescent="0.2">
      <c r="A3964" s="95"/>
    </row>
    <row r="3965" spans="1:1" x14ac:dyDescent="0.2">
      <c r="A3965" s="95"/>
    </row>
    <row r="3966" spans="1:1" x14ac:dyDescent="0.2">
      <c r="A3966" s="95"/>
    </row>
    <row r="3967" spans="1:1" x14ac:dyDescent="0.2">
      <c r="A3967" s="95"/>
    </row>
    <row r="3968" spans="1:1" x14ac:dyDescent="0.2">
      <c r="A3968" s="95"/>
    </row>
    <row r="3969" spans="1:1" x14ac:dyDescent="0.2">
      <c r="A3969" s="95"/>
    </row>
    <row r="3970" spans="1:1" x14ac:dyDescent="0.2">
      <c r="A3970" s="95"/>
    </row>
    <row r="3971" spans="1:1" x14ac:dyDescent="0.2">
      <c r="A3971" s="95"/>
    </row>
    <row r="3972" spans="1:1" x14ac:dyDescent="0.2">
      <c r="A3972" s="95"/>
    </row>
    <row r="3973" spans="1:1" x14ac:dyDescent="0.2">
      <c r="A3973" s="95"/>
    </row>
    <row r="3974" spans="1:1" x14ac:dyDescent="0.2">
      <c r="A3974" s="95"/>
    </row>
    <row r="3975" spans="1:1" x14ac:dyDescent="0.2">
      <c r="A3975" s="95"/>
    </row>
    <row r="3976" spans="1:1" x14ac:dyDescent="0.2">
      <c r="A3976" s="95"/>
    </row>
    <row r="3977" spans="1:1" x14ac:dyDescent="0.2">
      <c r="A3977" s="95"/>
    </row>
    <row r="3978" spans="1:1" x14ac:dyDescent="0.2">
      <c r="A3978" s="95"/>
    </row>
    <row r="3979" spans="1:1" x14ac:dyDescent="0.2">
      <c r="A3979" s="95"/>
    </row>
    <row r="3980" spans="1:1" x14ac:dyDescent="0.2">
      <c r="A3980" s="95"/>
    </row>
    <row r="3981" spans="1:1" x14ac:dyDescent="0.2">
      <c r="A3981" s="95"/>
    </row>
    <row r="3982" spans="1:1" x14ac:dyDescent="0.2">
      <c r="A3982" s="95"/>
    </row>
    <row r="3983" spans="1:1" x14ac:dyDescent="0.2">
      <c r="A3983" s="95"/>
    </row>
    <row r="3984" spans="1:1" x14ac:dyDescent="0.2">
      <c r="A3984" s="95"/>
    </row>
    <row r="3985" spans="1:1" x14ac:dyDescent="0.2">
      <c r="A3985" s="95"/>
    </row>
    <row r="3986" spans="1:1" x14ac:dyDescent="0.2">
      <c r="A3986" s="95"/>
    </row>
    <row r="3987" spans="1:1" x14ac:dyDescent="0.2">
      <c r="A3987" s="95"/>
    </row>
    <row r="3988" spans="1:1" x14ac:dyDescent="0.2">
      <c r="A3988" s="95"/>
    </row>
    <row r="3989" spans="1:1" x14ac:dyDescent="0.2">
      <c r="A3989" s="95"/>
    </row>
    <row r="3990" spans="1:1" x14ac:dyDescent="0.2">
      <c r="A3990" s="95"/>
    </row>
    <row r="3991" spans="1:1" x14ac:dyDescent="0.2">
      <c r="A3991" s="95"/>
    </row>
    <row r="3992" spans="1:1" x14ac:dyDescent="0.2">
      <c r="A3992" s="95"/>
    </row>
    <row r="3993" spans="1:1" x14ac:dyDescent="0.2">
      <c r="A3993" s="95"/>
    </row>
    <row r="3994" spans="1:1" x14ac:dyDescent="0.2">
      <c r="A3994" s="95"/>
    </row>
    <row r="3995" spans="1:1" x14ac:dyDescent="0.2">
      <c r="A3995" s="95"/>
    </row>
    <row r="3996" spans="1:1" x14ac:dyDescent="0.2">
      <c r="A3996" s="95"/>
    </row>
    <row r="3997" spans="1:1" x14ac:dyDescent="0.2">
      <c r="A3997" s="95"/>
    </row>
    <row r="3998" spans="1:1" x14ac:dyDescent="0.2">
      <c r="A3998" s="95"/>
    </row>
    <row r="3999" spans="1:1" x14ac:dyDescent="0.2">
      <c r="A3999" s="95"/>
    </row>
    <row r="4000" spans="1:1" x14ac:dyDescent="0.2">
      <c r="A4000" s="95"/>
    </row>
    <row r="4001" spans="1:1" x14ac:dyDescent="0.2">
      <c r="A4001" s="95"/>
    </row>
    <row r="4002" spans="1:1" x14ac:dyDescent="0.2">
      <c r="A4002" s="95"/>
    </row>
    <row r="4003" spans="1:1" x14ac:dyDescent="0.2">
      <c r="A4003" s="95"/>
    </row>
    <row r="4004" spans="1:1" x14ac:dyDescent="0.2">
      <c r="A4004" s="95"/>
    </row>
    <row r="4005" spans="1:1" x14ac:dyDescent="0.2">
      <c r="A4005" s="95"/>
    </row>
    <row r="4006" spans="1:1" x14ac:dyDescent="0.2">
      <c r="A4006" s="95"/>
    </row>
    <row r="4007" spans="1:1" x14ac:dyDescent="0.2">
      <c r="A4007" s="95"/>
    </row>
    <row r="4008" spans="1:1" x14ac:dyDescent="0.2">
      <c r="A4008" s="95"/>
    </row>
    <row r="4009" spans="1:1" x14ac:dyDescent="0.2">
      <c r="A4009" s="95"/>
    </row>
    <row r="4010" spans="1:1" x14ac:dyDescent="0.2">
      <c r="A4010" s="95"/>
    </row>
    <row r="4011" spans="1:1" x14ac:dyDescent="0.2">
      <c r="A4011" s="95"/>
    </row>
    <row r="4012" spans="1:1" x14ac:dyDescent="0.2">
      <c r="A4012" s="95"/>
    </row>
    <row r="4013" spans="1:1" x14ac:dyDescent="0.2">
      <c r="A4013" s="95"/>
    </row>
    <row r="4014" spans="1:1" x14ac:dyDescent="0.2">
      <c r="A4014" s="95"/>
    </row>
    <row r="4015" spans="1:1" x14ac:dyDescent="0.2">
      <c r="A4015" s="95"/>
    </row>
    <row r="4016" spans="1:1" x14ac:dyDescent="0.2">
      <c r="A4016" s="95"/>
    </row>
    <row r="4017" spans="1:1" x14ac:dyDescent="0.2">
      <c r="A4017" s="95"/>
    </row>
    <row r="4018" spans="1:1" x14ac:dyDescent="0.2">
      <c r="A4018" s="95"/>
    </row>
    <row r="4019" spans="1:1" x14ac:dyDescent="0.2">
      <c r="A4019" s="95"/>
    </row>
    <row r="4020" spans="1:1" x14ac:dyDescent="0.2">
      <c r="A4020" s="95"/>
    </row>
    <row r="4021" spans="1:1" x14ac:dyDescent="0.2">
      <c r="A4021" s="95"/>
    </row>
    <row r="4022" spans="1:1" x14ac:dyDescent="0.2">
      <c r="A4022" s="95"/>
    </row>
    <row r="4023" spans="1:1" x14ac:dyDescent="0.2">
      <c r="A4023" s="95"/>
    </row>
    <row r="4024" spans="1:1" x14ac:dyDescent="0.2">
      <c r="A4024" s="95"/>
    </row>
    <row r="4025" spans="1:1" x14ac:dyDescent="0.2">
      <c r="A4025" s="95"/>
    </row>
    <row r="4026" spans="1:1" x14ac:dyDescent="0.2">
      <c r="A4026" s="95"/>
    </row>
    <row r="4027" spans="1:1" x14ac:dyDescent="0.2">
      <c r="A4027" s="95"/>
    </row>
    <row r="4028" spans="1:1" x14ac:dyDescent="0.2">
      <c r="A4028" s="95"/>
    </row>
    <row r="4029" spans="1:1" x14ac:dyDescent="0.2">
      <c r="A4029" s="95"/>
    </row>
    <row r="4030" spans="1:1" x14ac:dyDescent="0.2">
      <c r="A4030" s="95"/>
    </row>
    <row r="4031" spans="1:1" x14ac:dyDescent="0.2">
      <c r="A4031" s="95"/>
    </row>
    <row r="4032" spans="1:1" x14ac:dyDescent="0.2">
      <c r="A4032" s="95"/>
    </row>
    <row r="4033" spans="1:1" x14ac:dyDescent="0.2">
      <c r="A4033" s="95"/>
    </row>
    <row r="4034" spans="1:1" x14ac:dyDescent="0.2">
      <c r="A4034" s="95"/>
    </row>
    <row r="4035" spans="1:1" x14ac:dyDescent="0.2">
      <c r="A4035" s="95"/>
    </row>
    <row r="4036" spans="1:1" x14ac:dyDescent="0.2">
      <c r="A4036" s="95"/>
    </row>
    <row r="4037" spans="1:1" x14ac:dyDescent="0.2">
      <c r="A4037" s="95"/>
    </row>
    <row r="4038" spans="1:1" x14ac:dyDescent="0.2">
      <c r="A4038" s="95"/>
    </row>
    <row r="4039" spans="1:1" x14ac:dyDescent="0.2">
      <c r="A4039" s="95"/>
    </row>
    <row r="4040" spans="1:1" x14ac:dyDescent="0.2">
      <c r="A4040" s="95"/>
    </row>
    <row r="4041" spans="1:1" x14ac:dyDescent="0.2">
      <c r="A4041" s="95"/>
    </row>
    <row r="4042" spans="1:1" x14ac:dyDescent="0.2">
      <c r="A4042" s="95"/>
    </row>
    <row r="4043" spans="1:1" x14ac:dyDescent="0.2">
      <c r="A4043" s="95"/>
    </row>
    <row r="4044" spans="1:1" x14ac:dyDescent="0.2">
      <c r="A4044" s="95"/>
    </row>
    <row r="4045" spans="1:1" x14ac:dyDescent="0.2">
      <c r="A4045" s="95"/>
    </row>
    <row r="4046" spans="1:1" x14ac:dyDescent="0.2">
      <c r="A4046" s="95"/>
    </row>
    <row r="4047" spans="1:1" x14ac:dyDescent="0.2">
      <c r="A4047" s="95"/>
    </row>
    <row r="4048" spans="1:1" x14ac:dyDescent="0.2">
      <c r="A4048" s="95"/>
    </row>
    <row r="4049" spans="1:1" x14ac:dyDescent="0.2">
      <c r="A4049" s="95"/>
    </row>
    <row r="4050" spans="1:1" x14ac:dyDescent="0.2">
      <c r="A4050" s="95"/>
    </row>
    <row r="4051" spans="1:1" x14ac:dyDescent="0.2">
      <c r="A4051" s="95"/>
    </row>
    <row r="4052" spans="1:1" x14ac:dyDescent="0.2">
      <c r="A4052" s="95"/>
    </row>
    <row r="4053" spans="1:1" x14ac:dyDescent="0.2">
      <c r="A4053" s="95"/>
    </row>
    <row r="4054" spans="1:1" x14ac:dyDescent="0.2">
      <c r="A4054" s="95"/>
    </row>
    <row r="4055" spans="1:1" x14ac:dyDescent="0.2">
      <c r="A4055" s="95"/>
    </row>
    <row r="4056" spans="1:1" x14ac:dyDescent="0.2">
      <c r="A4056" s="95"/>
    </row>
    <row r="4057" spans="1:1" x14ac:dyDescent="0.2">
      <c r="A4057" s="95"/>
    </row>
    <row r="4058" spans="1:1" x14ac:dyDescent="0.2">
      <c r="A4058" s="95"/>
    </row>
    <row r="4059" spans="1:1" x14ac:dyDescent="0.2">
      <c r="A4059" s="95"/>
    </row>
    <row r="4060" spans="1:1" x14ac:dyDescent="0.2">
      <c r="A4060" s="95"/>
    </row>
    <row r="4061" spans="1:1" x14ac:dyDescent="0.2">
      <c r="A4061" s="95"/>
    </row>
    <row r="4062" spans="1:1" x14ac:dyDescent="0.2">
      <c r="A4062" s="95"/>
    </row>
    <row r="4063" spans="1:1" x14ac:dyDescent="0.2">
      <c r="A4063" s="95"/>
    </row>
    <row r="4064" spans="1:1" x14ac:dyDescent="0.2">
      <c r="A4064" s="95"/>
    </row>
    <row r="4065" spans="1:1" x14ac:dyDescent="0.2">
      <c r="A4065" s="95"/>
    </row>
    <row r="4066" spans="1:1" x14ac:dyDescent="0.2">
      <c r="A4066" s="95"/>
    </row>
    <row r="4067" spans="1:1" x14ac:dyDescent="0.2">
      <c r="A4067" s="95"/>
    </row>
    <row r="4068" spans="1:1" x14ac:dyDescent="0.2">
      <c r="A4068" s="95"/>
    </row>
    <row r="4069" spans="1:1" x14ac:dyDescent="0.2">
      <c r="A4069" s="95"/>
    </row>
    <row r="4070" spans="1:1" x14ac:dyDescent="0.2">
      <c r="A4070" s="95"/>
    </row>
    <row r="4071" spans="1:1" x14ac:dyDescent="0.2">
      <c r="A4071" s="95"/>
    </row>
    <row r="4072" spans="1:1" x14ac:dyDescent="0.2">
      <c r="A4072" s="95"/>
    </row>
    <row r="4073" spans="1:1" x14ac:dyDescent="0.2">
      <c r="A4073" s="95"/>
    </row>
    <row r="4074" spans="1:1" x14ac:dyDescent="0.2">
      <c r="A4074" s="95"/>
    </row>
    <row r="4075" spans="1:1" x14ac:dyDescent="0.2">
      <c r="A4075" s="95"/>
    </row>
    <row r="4076" spans="1:1" x14ac:dyDescent="0.2">
      <c r="A4076" s="95"/>
    </row>
    <row r="4077" spans="1:1" x14ac:dyDescent="0.2">
      <c r="A4077" s="95"/>
    </row>
    <row r="4078" spans="1:1" x14ac:dyDescent="0.2">
      <c r="A4078" s="95"/>
    </row>
    <row r="4079" spans="1:1" x14ac:dyDescent="0.2">
      <c r="A4079" s="95"/>
    </row>
    <row r="4080" spans="1:1" x14ac:dyDescent="0.2">
      <c r="A4080" s="95"/>
    </row>
    <row r="4081" spans="1:1" x14ac:dyDescent="0.2">
      <c r="A4081" s="95"/>
    </row>
    <row r="4082" spans="1:1" x14ac:dyDescent="0.2">
      <c r="A4082" s="95"/>
    </row>
    <row r="4083" spans="1:1" x14ac:dyDescent="0.2">
      <c r="A4083" s="95"/>
    </row>
    <row r="4084" spans="1:1" x14ac:dyDescent="0.2">
      <c r="A4084" s="95"/>
    </row>
    <row r="4085" spans="1:1" x14ac:dyDescent="0.2">
      <c r="A4085" s="95"/>
    </row>
    <row r="4086" spans="1:1" x14ac:dyDescent="0.2">
      <c r="A4086" s="95"/>
    </row>
    <row r="4087" spans="1:1" x14ac:dyDescent="0.2">
      <c r="A4087" s="95"/>
    </row>
    <row r="4088" spans="1:1" x14ac:dyDescent="0.2">
      <c r="A4088" s="95"/>
    </row>
    <row r="4089" spans="1:1" x14ac:dyDescent="0.2">
      <c r="A4089" s="95"/>
    </row>
    <row r="4090" spans="1:1" x14ac:dyDescent="0.2">
      <c r="A4090" s="95"/>
    </row>
    <row r="4091" spans="1:1" x14ac:dyDescent="0.2">
      <c r="A4091" s="95"/>
    </row>
    <row r="4092" spans="1:1" x14ac:dyDescent="0.2">
      <c r="A4092" s="95"/>
    </row>
    <row r="4093" spans="1:1" x14ac:dyDescent="0.2">
      <c r="A4093" s="95"/>
    </row>
    <row r="4094" spans="1:1" x14ac:dyDescent="0.2">
      <c r="A4094" s="95"/>
    </row>
    <row r="4095" spans="1:1" x14ac:dyDescent="0.2">
      <c r="A4095" s="95"/>
    </row>
    <row r="4096" spans="1:1" x14ac:dyDescent="0.2">
      <c r="A4096" s="95"/>
    </row>
    <row r="4097" spans="1:1" x14ac:dyDescent="0.2">
      <c r="A4097" s="95"/>
    </row>
    <row r="4098" spans="1:1" x14ac:dyDescent="0.2">
      <c r="A4098" s="95"/>
    </row>
    <row r="4099" spans="1:1" x14ac:dyDescent="0.2">
      <c r="A4099" s="95"/>
    </row>
    <row r="4100" spans="1:1" x14ac:dyDescent="0.2">
      <c r="A4100" s="95"/>
    </row>
    <row r="4101" spans="1:1" x14ac:dyDescent="0.2">
      <c r="A4101" s="95"/>
    </row>
    <row r="4102" spans="1:1" x14ac:dyDescent="0.2">
      <c r="A4102" s="95"/>
    </row>
    <row r="4103" spans="1:1" x14ac:dyDescent="0.2">
      <c r="A4103" s="95"/>
    </row>
    <row r="4104" spans="1:1" x14ac:dyDescent="0.2">
      <c r="A4104" s="95"/>
    </row>
    <row r="4105" spans="1:1" x14ac:dyDescent="0.2">
      <c r="A4105" s="95"/>
    </row>
    <row r="4106" spans="1:1" x14ac:dyDescent="0.2">
      <c r="A4106" s="95"/>
    </row>
    <row r="4107" spans="1:1" x14ac:dyDescent="0.2">
      <c r="A4107" s="95"/>
    </row>
    <row r="4108" spans="1:1" x14ac:dyDescent="0.2">
      <c r="A4108" s="95"/>
    </row>
    <row r="4109" spans="1:1" x14ac:dyDescent="0.2">
      <c r="A4109" s="95"/>
    </row>
    <row r="4110" spans="1:1" x14ac:dyDescent="0.2">
      <c r="A4110" s="95"/>
    </row>
    <row r="4111" spans="1:1" x14ac:dyDescent="0.2">
      <c r="A4111" s="95"/>
    </row>
    <row r="4112" spans="1:1" x14ac:dyDescent="0.2">
      <c r="A4112" s="95"/>
    </row>
    <row r="4113" spans="1:1" x14ac:dyDescent="0.2">
      <c r="A4113" s="95"/>
    </row>
    <row r="4114" spans="1:1" x14ac:dyDescent="0.2">
      <c r="A4114" s="95"/>
    </row>
    <row r="4115" spans="1:1" x14ac:dyDescent="0.2">
      <c r="A4115" s="95"/>
    </row>
    <row r="4116" spans="1:1" x14ac:dyDescent="0.2">
      <c r="A4116" s="95"/>
    </row>
    <row r="4117" spans="1:1" x14ac:dyDescent="0.2">
      <c r="A4117" s="95"/>
    </row>
    <row r="4118" spans="1:1" x14ac:dyDescent="0.2">
      <c r="A4118" s="95"/>
    </row>
    <row r="4119" spans="1:1" x14ac:dyDescent="0.2">
      <c r="A4119" s="95"/>
    </row>
    <row r="4120" spans="1:1" x14ac:dyDescent="0.2">
      <c r="A4120" s="95"/>
    </row>
    <row r="4121" spans="1:1" x14ac:dyDescent="0.2">
      <c r="A4121" s="95"/>
    </row>
    <row r="4122" spans="1:1" x14ac:dyDescent="0.2">
      <c r="A4122" s="95"/>
    </row>
    <row r="4123" spans="1:1" x14ac:dyDescent="0.2">
      <c r="A4123" s="95"/>
    </row>
    <row r="4124" spans="1:1" x14ac:dyDescent="0.2">
      <c r="A4124" s="95"/>
    </row>
    <row r="4125" spans="1:1" x14ac:dyDescent="0.2">
      <c r="A4125" s="95"/>
    </row>
    <row r="4126" spans="1:1" x14ac:dyDescent="0.2">
      <c r="A4126" s="95"/>
    </row>
    <row r="4127" spans="1:1" x14ac:dyDescent="0.2">
      <c r="A4127" s="95"/>
    </row>
    <row r="4128" spans="1:1" x14ac:dyDescent="0.2">
      <c r="A4128" s="95"/>
    </row>
    <row r="4129" spans="1:1" x14ac:dyDescent="0.2">
      <c r="A4129" s="95"/>
    </row>
    <row r="4130" spans="1:1" x14ac:dyDescent="0.2">
      <c r="A4130" s="95"/>
    </row>
    <row r="4131" spans="1:1" x14ac:dyDescent="0.2">
      <c r="A4131" s="95"/>
    </row>
    <row r="4132" spans="1:1" x14ac:dyDescent="0.2">
      <c r="A4132" s="95"/>
    </row>
    <row r="4133" spans="1:1" x14ac:dyDescent="0.2">
      <c r="A4133" s="95"/>
    </row>
    <row r="4134" spans="1:1" x14ac:dyDescent="0.2">
      <c r="A4134" s="95"/>
    </row>
    <row r="4135" spans="1:1" x14ac:dyDescent="0.2">
      <c r="A4135" s="95"/>
    </row>
    <row r="4136" spans="1:1" x14ac:dyDescent="0.2">
      <c r="A4136" s="95"/>
    </row>
    <row r="4137" spans="1:1" x14ac:dyDescent="0.2">
      <c r="A4137" s="95"/>
    </row>
    <row r="4138" spans="1:1" x14ac:dyDescent="0.2">
      <c r="A4138" s="95"/>
    </row>
    <row r="4139" spans="1:1" x14ac:dyDescent="0.2">
      <c r="A4139" s="95"/>
    </row>
    <row r="4140" spans="1:1" x14ac:dyDescent="0.2">
      <c r="A4140" s="95"/>
    </row>
    <row r="4141" spans="1:1" x14ac:dyDescent="0.2">
      <c r="A4141" s="95"/>
    </row>
    <row r="4142" spans="1:1" x14ac:dyDescent="0.2">
      <c r="A4142" s="95"/>
    </row>
    <row r="4143" spans="1:1" x14ac:dyDescent="0.2">
      <c r="A4143" s="95"/>
    </row>
    <row r="4144" spans="1:1" x14ac:dyDescent="0.2">
      <c r="A4144" s="95"/>
    </row>
    <row r="4145" spans="1:1" x14ac:dyDescent="0.2">
      <c r="A4145" s="95"/>
    </row>
    <row r="4146" spans="1:1" x14ac:dyDescent="0.2">
      <c r="A4146" s="95"/>
    </row>
    <row r="4147" spans="1:1" x14ac:dyDescent="0.2">
      <c r="A4147" s="95"/>
    </row>
    <row r="4148" spans="1:1" x14ac:dyDescent="0.2">
      <c r="A4148" s="95"/>
    </row>
    <row r="4149" spans="1:1" x14ac:dyDescent="0.2">
      <c r="A4149" s="95"/>
    </row>
    <row r="4150" spans="1:1" x14ac:dyDescent="0.2">
      <c r="A4150" s="95"/>
    </row>
    <row r="4151" spans="1:1" x14ac:dyDescent="0.2">
      <c r="A4151" s="95"/>
    </row>
    <row r="4152" spans="1:1" x14ac:dyDescent="0.2">
      <c r="A4152" s="95"/>
    </row>
    <row r="4153" spans="1:1" x14ac:dyDescent="0.2">
      <c r="A4153" s="95"/>
    </row>
    <row r="4154" spans="1:1" x14ac:dyDescent="0.2">
      <c r="A4154" s="95"/>
    </row>
    <row r="4155" spans="1:1" x14ac:dyDescent="0.2">
      <c r="A4155" s="95"/>
    </row>
    <row r="4156" spans="1:1" x14ac:dyDescent="0.2">
      <c r="A4156" s="95"/>
    </row>
    <row r="4157" spans="1:1" x14ac:dyDescent="0.2">
      <c r="A4157" s="95"/>
    </row>
    <row r="4158" spans="1:1" x14ac:dyDescent="0.2">
      <c r="A4158" s="95"/>
    </row>
    <row r="4159" spans="1:1" x14ac:dyDescent="0.2">
      <c r="A4159" s="95"/>
    </row>
    <row r="4160" spans="1:1" x14ac:dyDescent="0.2">
      <c r="A4160" s="95"/>
    </row>
    <row r="4161" spans="1:1" x14ac:dyDescent="0.2">
      <c r="A4161" s="95"/>
    </row>
    <row r="4162" spans="1:1" x14ac:dyDescent="0.2">
      <c r="A4162" s="95"/>
    </row>
    <row r="4163" spans="1:1" x14ac:dyDescent="0.2">
      <c r="A4163" s="95"/>
    </row>
    <row r="4164" spans="1:1" x14ac:dyDescent="0.2">
      <c r="A4164" s="95"/>
    </row>
    <row r="4165" spans="1:1" x14ac:dyDescent="0.2">
      <c r="A4165" s="95"/>
    </row>
    <row r="4166" spans="1:1" x14ac:dyDescent="0.2">
      <c r="A4166" s="95"/>
    </row>
    <row r="4167" spans="1:1" x14ac:dyDescent="0.2">
      <c r="A4167" s="95"/>
    </row>
    <row r="4168" spans="1:1" x14ac:dyDescent="0.2">
      <c r="A4168" s="95"/>
    </row>
    <row r="4169" spans="1:1" x14ac:dyDescent="0.2">
      <c r="A4169" s="95"/>
    </row>
    <row r="4170" spans="1:1" x14ac:dyDescent="0.2">
      <c r="A4170" s="95"/>
    </row>
    <row r="4171" spans="1:1" x14ac:dyDescent="0.2">
      <c r="A4171" s="95"/>
    </row>
    <row r="4172" spans="1:1" x14ac:dyDescent="0.2">
      <c r="A4172" s="95"/>
    </row>
    <row r="4173" spans="1:1" x14ac:dyDescent="0.2">
      <c r="A4173" s="95"/>
    </row>
    <row r="4174" spans="1:1" x14ac:dyDescent="0.2">
      <c r="A4174" s="95"/>
    </row>
    <row r="4175" spans="1:1" x14ac:dyDescent="0.2">
      <c r="A4175" s="95"/>
    </row>
    <row r="4176" spans="1:1" x14ac:dyDescent="0.2">
      <c r="A4176" s="95"/>
    </row>
    <row r="4177" spans="1:1" x14ac:dyDescent="0.2">
      <c r="A4177" s="95"/>
    </row>
    <row r="4178" spans="1:1" x14ac:dyDescent="0.2">
      <c r="A4178" s="95"/>
    </row>
    <row r="4179" spans="1:1" x14ac:dyDescent="0.2">
      <c r="A4179" s="95"/>
    </row>
    <row r="4180" spans="1:1" x14ac:dyDescent="0.2">
      <c r="A4180" s="95"/>
    </row>
    <row r="4181" spans="1:1" x14ac:dyDescent="0.2">
      <c r="A4181" s="95"/>
    </row>
    <row r="4182" spans="1:1" x14ac:dyDescent="0.2">
      <c r="A4182" s="95"/>
    </row>
    <row r="4183" spans="1:1" x14ac:dyDescent="0.2">
      <c r="A4183" s="95"/>
    </row>
    <row r="4184" spans="1:1" x14ac:dyDescent="0.2">
      <c r="A4184" s="95"/>
    </row>
    <row r="4185" spans="1:1" x14ac:dyDescent="0.2">
      <c r="A4185" s="95"/>
    </row>
    <row r="4186" spans="1:1" x14ac:dyDescent="0.2">
      <c r="A4186" s="95"/>
    </row>
    <row r="4187" spans="1:1" x14ac:dyDescent="0.2">
      <c r="A4187" s="95"/>
    </row>
    <row r="4188" spans="1:1" x14ac:dyDescent="0.2">
      <c r="A4188" s="95"/>
    </row>
    <row r="4189" spans="1:1" x14ac:dyDescent="0.2">
      <c r="A4189" s="95"/>
    </row>
    <row r="4190" spans="1:1" x14ac:dyDescent="0.2">
      <c r="A4190" s="95"/>
    </row>
    <row r="4191" spans="1:1" x14ac:dyDescent="0.2">
      <c r="A4191" s="95"/>
    </row>
    <row r="4192" spans="1:1" x14ac:dyDescent="0.2">
      <c r="A4192" s="95"/>
    </row>
    <row r="4193" spans="1:1" x14ac:dyDescent="0.2">
      <c r="A4193" s="95"/>
    </row>
    <row r="4194" spans="1:1" x14ac:dyDescent="0.2">
      <c r="A4194" s="95"/>
    </row>
    <row r="4195" spans="1:1" x14ac:dyDescent="0.2">
      <c r="A4195" s="95"/>
    </row>
    <row r="4196" spans="1:1" x14ac:dyDescent="0.2">
      <c r="A4196" s="95"/>
    </row>
    <row r="4197" spans="1:1" x14ac:dyDescent="0.2">
      <c r="A4197" s="95"/>
    </row>
    <row r="4198" spans="1:1" x14ac:dyDescent="0.2">
      <c r="A4198" s="95"/>
    </row>
    <row r="4199" spans="1:1" x14ac:dyDescent="0.2">
      <c r="A4199" s="95"/>
    </row>
    <row r="4200" spans="1:1" x14ac:dyDescent="0.2">
      <c r="A4200" s="95"/>
    </row>
    <row r="4201" spans="1:1" x14ac:dyDescent="0.2">
      <c r="A4201" s="95"/>
    </row>
    <row r="4202" spans="1:1" x14ac:dyDescent="0.2">
      <c r="A4202" s="95"/>
    </row>
    <row r="4203" spans="1:1" x14ac:dyDescent="0.2">
      <c r="A4203" s="95"/>
    </row>
    <row r="4204" spans="1:1" x14ac:dyDescent="0.2">
      <c r="A4204" s="95"/>
    </row>
    <row r="4205" spans="1:1" x14ac:dyDescent="0.2">
      <c r="A4205" s="95"/>
    </row>
    <row r="4206" spans="1:1" x14ac:dyDescent="0.2">
      <c r="A4206" s="95"/>
    </row>
    <row r="4207" spans="1:1" x14ac:dyDescent="0.2">
      <c r="A4207" s="95"/>
    </row>
    <row r="4208" spans="1:1" x14ac:dyDescent="0.2">
      <c r="A4208" s="95"/>
    </row>
    <row r="4209" spans="1:1" x14ac:dyDescent="0.2">
      <c r="A4209" s="95"/>
    </row>
    <row r="4210" spans="1:1" x14ac:dyDescent="0.2">
      <c r="A4210" s="95"/>
    </row>
    <row r="4211" spans="1:1" x14ac:dyDescent="0.2">
      <c r="A4211" s="95"/>
    </row>
    <row r="4212" spans="1:1" x14ac:dyDescent="0.2">
      <c r="A4212" s="95"/>
    </row>
    <row r="4213" spans="1:1" x14ac:dyDescent="0.2">
      <c r="A4213" s="95"/>
    </row>
    <row r="4214" spans="1:1" x14ac:dyDescent="0.2">
      <c r="A4214" s="95"/>
    </row>
    <row r="4215" spans="1:1" x14ac:dyDescent="0.2">
      <c r="A4215" s="95"/>
    </row>
    <row r="4216" spans="1:1" x14ac:dyDescent="0.2">
      <c r="A4216" s="95"/>
    </row>
    <row r="4217" spans="1:1" x14ac:dyDescent="0.2">
      <c r="A4217" s="95"/>
    </row>
    <row r="4218" spans="1:1" x14ac:dyDescent="0.2">
      <c r="A4218" s="95"/>
    </row>
    <row r="4219" spans="1:1" x14ac:dyDescent="0.2">
      <c r="A4219" s="95"/>
    </row>
    <row r="4220" spans="1:1" x14ac:dyDescent="0.2">
      <c r="A4220" s="95"/>
    </row>
    <row r="4221" spans="1:1" x14ac:dyDescent="0.2">
      <c r="A4221" s="95"/>
    </row>
    <row r="4222" spans="1:1" x14ac:dyDescent="0.2">
      <c r="A4222" s="95"/>
    </row>
    <row r="4223" spans="1:1" x14ac:dyDescent="0.2">
      <c r="A4223" s="95"/>
    </row>
    <row r="4224" spans="1:1" x14ac:dyDescent="0.2">
      <c r="A4224" s="95"/>
    </row>
    <row r="4225" spans="1:1" x14ac:dyDescent="0.2">
      <c r="A4225" s="95"/>
    </row>
    <row r="4226" spans="1:1" x14ac:dyDescent="0.2">
      <c r="A4226" s="95"/>
    </row>
    <row r="4227" spans="1:1" x14ac:dyDescent="0.2">
      <c r="A4227" s="95"/>
    </row>
    <row r="4228" spans="1:1" x14ac:dyDescent="0.2">
      <c r="A4228" s="95"/>
    </row>
    <row r="4229" spans="1:1" x14ac:dyDescent="0.2">
      <c r="A4229" s="95"/>
    </row>
    <row r="4230" spans="1:1" x14ac:dyDescent="0.2">
      <c r="A4230" s="95"/>
    </row>
    <row r="4231" spans="1:1" x14ac:dyDescent="0.2">
      <c r="A4231" s="95"/>
    </row>
    <row r="4232" spans="1:1" x14ac:dyDescent="0.2">
      <c r="A4232" s="95"/>
    </row>
    <row r="4233" spans="1:1" x14ac:dyDescent="0.2">
      <c r="A4233" s="95"/>
    </row>
    <row r="4234" spans="1:1" x14ac:dyDescent="0.2">
      <c r="A4234" s="95"/>
    </row>
    <row r="4235" spans="1:1" x14ac:dyDescent="0.2">
      <c r="A4235" s="95"/>
    </row>
    <row r="4236" spans="1:1" x14ac:dyDescent="0.2">
      <c r="A4236" s="95"/>
    </row>
    <row r="4237" spans="1:1" x14ac:dyDescent="0.2">
      <c r="A4237" s="95"/>
    </row>
    <row r="4238" spans="1:1" x14ac:dyDescent="0.2">
      <c r="A4238" s="95"/>
    </row>
    <row r="4239" spans="1:1" x14ac:dyDescent="0.2">
      <c r="A4239" s="95"/>
    </row>
    <row r="4240" spans="1:1" x14ac:dyDescent="0.2">
      <c r="A4240" s="95"/>
    </row>
    <row r="4241" spans="1:1" x14ac:dyDescent="0.2">
      <c r="A4241" s="95"/>
    </row>
    <row r="4242" spans="1:1" x14ac:dyDescent="0.2">
      <c r="A4242" s="95"/>
    </row>
    <row r="4243" spans="1:1" x14ac:dyDescent="0.2">
      <c r="A4243" s="95"/>
    </row>
    <row r="4244" spans="1:1" x14ac:dyDescent="0.2">
      <c r="A4244" s="95"/>
    </row>
    <row r="4245" spans="1:1" x14ac:dyDescent="0.2">
      <c r="A4245" s="95"/>
    </row>
    <row r="4246" spans="1:1" x14ac:dyDescent="0.2">
      <c r="A4246" s="95"/>
    </row>
    <row r="4247" spans="1:1" x14ac:dyDescent="0.2">
      <c r="A4247" s="95"/>
    </row>
    <row r="4248" spans="1:1" x14ac:dyDescent="0.2">
      <c r="A4248" s="95"/>
    </row>
    <row r="4249" spans="1:1" x14ac:dyDescent="0.2">
      <c r="A4249" s="95"/>
    </row>
    <row r="4250" spans="1:1" x14ac:dyDescent="0.2">
      <c r="A4250" s="95"/>
    </row>
    <row r="4251" spans="1:1" x14ac:dyDescent="0.2">
      <c r="A4251" s="95"/>
    </row>
    <row r="4252" spans="1:1" x14ac:dyDescent="0.2">
      <c r="A4252" s="95"/>
    </row>
    <row r="4253" spans="1:1" x14ac:dyDescent="0.2">
      <c r="A4253" s="95"/>
    </row>
    <row r="4254" spans="1:1" x14ac:dyDescent="0.2">
      <c r="A4254" s="95"/>
    </row>
    <row r="4255" spans="1:1" x14ac:dyDescent="0.2">
      <c r="A4255" s="95"/>
    </row>
    <row r="4256" spans="1:1" x14ac:dyDescent="0.2">
      <c r="A4256" s="95"/>
    </row>
    <row r="4257" spans="1:1" x14ac:dyDescent="0.2">
      <c r="A4257" s="95"/>
    </row>
    <row r="4258" spans="1:1" x14ac:dyDescent="0.2">
      <c r="A4258" s="95"/>
    </row>
    <row r="4259" spans="1:1" x14ac:dyDescent="0.2">
      <c r="A4259" s="95"/>
    </row>
    <row r="4260" spans="1:1" x14ac:dyDescent="0.2">
      <c r="A4260" s="95"/>
    </row>
    <row r="4261" spans="1:1" x14ac:dyDescent="0.2">
      <c r="A4261" s="95"/>
    </row>
    <row r="4262" spans="1:1" x14ac:dyDescent="0.2">
      <c r="A4262" s="95"/>
    </row>
    <row r="4263" spans="1:1" x14ac:dyDescent="0.2">
      <c r="A4263" s="95"/>
    </row>
    <row r="4264" spans="1:1" x14ac:dyDescent="0.2">
      <c r="A4264" s="95"/>
    </row>
    <row r="4265" spans="1:1" x14ac:dyDescent="0.2">
      <c r="A4265" s="95"/>
    </row>
    <row r="4266" spans="1:1" x14ac:dyDescent="0.2">
      <c r="A4266" s="95"/>
    </row>
    <row r="4267" spans="1:1" x14ac:dyDescent="0.2">
      <c r="A4267" s="95"/>
    </row>
    <row r="4268" spans="1:1" x14ac:dyDescent="0.2">
      <c r="A4268" s="95"/>
    </row>
    <row r="4269" spans="1:1" x14ac:dyDescent="0.2">
      <c r="A4269" s="95"/>
    </row>
    <row r="4270" spans="1:1" x14ac:dyDescent="0.2">
      <c r="A4270" s="95"/>
    </row>
    <row r="4271" spans="1:1" x14ac:dyDescent="0.2">
      <c r="A4271" s="95"/>
    </row>
    <row r="4272" spans="1:1" x14ac:dyDescent="0.2">
      <c r="A4272" s="95"/>
    </row>
    <row r="4273" spans="1:1" x14ac:dyDescent="0.2">
      <c r="A4273" s="95"/>
    </row>
    <row r="4274" spans="1:1" x14ac:dyDescent="0.2">
      <c r="A4274" s="95"/>
    </row>
    <row r="4275" spans="1:1" x14ac:dyDescent="0.2">
      <c r="A4275" s="95"/>
    </row>
    <row r="4276" spans="1:1" x14ac:dyDescent="0.2">
      <c r="A4276" s="95"/>
    </row>
    <row r="4277" spans="1:1" x14ac:dyDescent="0.2">
      <c r="A4277" s="95"/>
    </row>
    <row r="4278" spans="1:1" x14ac:dyDescent="0.2">
      <c r="A4278" s="95"/>
    </row>
    <row r="4279" spans="1:1" x14ac:dyDescent="0.2">
      <c r="A4279" s="95"/>
    </row>
    <row r="4280" spans="1:1" x14ac:dyDescent="0.2">
      <c r="A4280" s="95"/>
    </row>
    <row r="4281" spans="1:1" x14ac:dyDescent="0.2">
      <c r="A4281" s="95"/>
    </row>
    <row r="4282" spans="1:1" x14ac:dyDescent="0.2">
      <c r="A4282" s="95"/>
    </row>
    <row r="4283" spans="1:1" x14ac:dyDescent="0.2">
      <c r="A4283" s="95"/>
    </row>
    <row r="4284" spans="1:1" x14ac:dyDescent="0.2">
      <c r="A4284" s="95"/>
    </row>
    <row r="4285" spans="1:1" x14ac:dyDescent="0.2">
      <c r="A4285" s="95"/>
    </row>
    <row r="4286" spans="1:1" x14ac:dyDescent="0.2">
      <c r="A4286" s="95"/>
    </row>
    <row r="4287" spans="1:1" x14ac:dyDescent="0.2">
      <c r="A4287" s="95"/>
    </row>
    <row r="4288" spans="1:1" x14ac:dyDescent="0.2">
      <c r="A4288" s="95"/>
    </row>
    <row r="4289" spans="1:1" x14ac:dyDescent="0.2">
      <c r="A4289" s="95"/>
    </row>
    <row r="4290" spans="1:1" x14ac:dyDescent="0.2">
      <c r="A4290" s="95"/>
    </row>
    <row r="4291" spans="1:1" x14ac:dyDescent="0.2">
      <c r="A4291" s="95"/>
    </row>
    <row r="4292" spans="1:1" x14ac:dyDescent="0.2">
      <c r="A4292" s="95"/>
    </row>
    <row r="4293" spans="1:1" x14ac:dyDescent="0.2">
      <c r="A4293" s="95"/>
    </row>
    <row r="4294" spans="1:1" x14ac:dyDescent="0.2">
      <c r="A4294" s="95"/>
    </row>
    <row r="4295" spans="1:1" x14ac:dyDescent="0.2">
      <c r="A4295" s="95"/>
    </row>
    <row r="4296" spans="1:1" x14ac:dyDescent="0.2">
      <c r="A4296" s="95"/>
    </row>
    <row r="4297" spans="1:1" x14ac:dyDescent="0.2">
      <c r="A4297" s="95"/>
    </row>
    <row r="4298" spans="1:1" x14ac:dyDescent="0.2">
      <c r="A4298" s="95"/>
    </row>
    <row r="4299" spans="1:1" x14ac:dyDescent="0.2">
      <c r="A4299" s="95"/>
    </row>
    <row r="4300" spans="1:1" x14ac:dyDescent="0.2">
      <c r="A4300" s="95"/>
    </row>
    <row r="4301" spans="1:1" x14ac:dyDescent="0.2">
      <c r="A4301" s="95"/>
    </row>
    <row r="4302" spans="1:1" x14ac:dyDescent="0.2">
      <c r="A4302" s="95"/>
    </row>
    <row r="4303" spans="1:1" x14ac:dyDescent="0.2">
      <c r="A4303" s="95"/>
    </row>
    <row r="4304" spans="1:1" x14ac:dyDescent="0.2">
      <c r="A4304" s="95"/>
    </row>
    <row r="4305" spans="1:1" x14ac:dyDescent="0.2">
      <c r="A4305" s="95"/>
    </row>
    <row r="4306" spans="1:1" x14ac:dyDescent="0.2">
      <c r="A4306" s="95"/>
    </row>
    <row r="4307" spans="1:1" x14ac:dyDescent="0.2">
      <c r="A4307" s="95"/>
    </row>
    <row r="4308" spans="1:1" x14ac:dyDescent="0.2">
      <c r="A4308" s="95"/>
    </row>
    <row r="4309" spans="1:1" x14ac:dyDescent="0.2">
      <c r="A4309" s="95"/>
    </row>
    <row r="4310" spans="1:1" x14ac:dyDescent="0.2">
      <c r="A4310" s="95"/>
    </row>
    <row r="4311" spans="1:1" x14ac:dyDescent="0.2">
      <c r="A4311" s="95"/>
    </row>
    <row r="4312" spans="1:1" x14ac:dyDescent="0.2">
      <c r="A4312" s="95"/>
    </row>
    <row r="4313" spans="1:1" x14ac:dyDescent="0.2">
      <c r="A4313" s="95"/>
    </row>
    <row r="4314" spans="1:1" x14ac:dyDescent="0.2">
      <c r="A4314" s="95"/>
    </row>
    <row r="4315" spans="1:1" x14ac:dyDescent="0.2">
      <c r="A4315" s="95"/>
    </row>
    <row r="4316" spans="1:1" x14ac:dyDescent="0.2">
      <c r="A4316" s="95"/>
    </row>
    <row r="4317" spans="1:1" x14ac:dyDescent="0.2">
      <c r="A4317" s="95"/>
    </row>
    <row r="4318" spans="1:1" x14ac:dyDescent="0.2">
      <c r="A4318" s="95"/>
    </row>
    <row r="4319" spans="1:1" x14ac:dyDescent="0.2">
      <c r="A4319" s="95"/>
    </row>
    <row r="4320" spans="1:1" x14ac:dyDescent="0.2">
      <c r="A4320" s="95"/>
    </row>
    <row r="4321" spans="1:1" x14ac:dyDescent="0.2">
      <c r="A4321" s="95"/>
    </row>
    <row r="4322" spans="1:1" x14ac:dyDescent="0.2">
      <c r="A4322" s="95"/>
    </row>
    <row r="4323" spans="1:1" x14ac:dyDescent="0.2">
      <c r="A4323" s="95"/>
    </row>
    <row r="4324" spans="1:1" x14ac:dyDescent="0.2">
      <c r="A4324" s="95"/>
    </row>
    <row r="4325" spans="1:1" x14ac:dyDescent="0.2">
      <c r="A4325" s="95"/>
    </row>
    <row r="4326" spans="1:1" x14ac:dyDescent="0.2">
      <c r="A4326" s="95"/>
    </row>
    <row r="4327" spans="1:1" x14ac:dyDescent="0.2">
      <c r="A4327" s="95"/>
    </row>
    <row r="4328" spans="1:1" x14ac:dyDescent="0.2">
      <c r="A4328" s="95"/>
    </row>
    <row r="4329" spans="1:1" x14ac:dyDescent="0.2">
      <c r="A4329" s="95"/>
    </row>
    <row r="4330" spans="1:1" x14ac:dyDescent="0.2">
      <c r="A4330" s="95"/>
    </row>
    <row r="4331" spans="1:1" x14ac:dyDescent="0.2">
      <c r="A4331" s="95"/>
    </row>
    <row r="4332" spans="1:1" x14ac:dyDescent="0.2">
      <c r="A4332" s="95"/>
    </row>
    <row r="4333" spans="1:1" x14ac:dyDescent="0.2">
      <c r="A4333" s="95"/>
    </row>
    <row r="4334" spans="1:1" x14ac:dyDescent="0.2">
      <c r="A4334" s="95"/>
    </row>
    <row r="4335" spans="1:1" x14ac:dyDescent="0.2">
      <c r="A4335" s="95"/>
    </row>
    <row r="4336" spans="1:1" x14ac:dyDescent="0.2">
      <c r="A4336" s="95"/>
    </row>
    <row r="4337" spans="1:1" x14ac:dyDescent="0.2">
      <c r="A4337" s="95"/>
    </row>
    <row r="4338" spans="1:1" x14ac:dyDescent="0.2">
      <c r="A4338" s="95"/>
    </row>
    <row r="4339" spans="1:1" x14ac:dyDescent="0.2">
      <c r="A4339" s="95"/>
    </row>
    <row r="4340" spans="1:1" x14ac:dyDescent="0.2">
      <c r="A4340" s="95"/>
    </row>
    <row r="4341" spans="1:1" x14ac:dyDescent="0.2">
      <c r="A4341" s="95"/>
    </row>
    <row r="4342" spans="1:1" x14ac:dyDescent="0.2">
      <c r="A4342" s="95"/>
    </row>
    <row r="4343" spans="1:1" x14ac:dyDescent="0.2">
      <c r="A4343" s="95"/>
    </row>
    <row r="4344" spans="1:1" x14ac:dyDescent="0.2">
      <c r="A4344" s="95"/>
    </row>
    <row r="4345" spans="1:1" x14ac:dyDescent="0.2">
      <c r="A4345" s="95"/>
    </row>
    <row r="4346" spans="1:1" x14ac:dyDescent="0.2">
      <c r="A4346" s="95"/>
    </row>
    <row r="4347" spans="1:1" x14ac:dyDescent="0.2">
      <c r="A4347" s="95"/>
    </row>
    <row r="4348" spans="1:1" x14ac:dyDescent="0.2">
      <c r="A4348" s="95"/>
    </row>
    <row r="4349" spans="1:1" x14ac:dyDescent="0.2">
      <c r="A4349" s="95"/>
    </row>
    <row r="4350" spans="1:1" x14ac:dyDescent="0.2">
      <c r="A4350" s="95"/>
    </row>
    <row r="4351" spans="1:1" x14ac:dyDescent="0.2">
      <c r="A4351" s="95"/>
    </row>
    <row r="4352" spans="1:1" x14ac:dyDescent="0.2">
      <c r="A4352" s="95"/>
    </row>
    <row r="4353" spans="1:1" x14ac:dyDescent="0.2">
      <c r="A4353" s="95"/>
    </row>
    <row r="4354" spans="1:1" x14ac:dyDescent="0.2">
      <c r="A4354" s="95"/>
    </row>
    <row r="4355" spans="1:1" x14ac:dyDescent="0.2">
      <c r="A4355" s="95"/>
    </row>
    <row r="4356" spans="1:1" x14ac:dyDescent="0.2">
      <c r="A4356" s="95"/>
    </row>
    <row r="4357" spans="1:1" x14ac:dyDescent="0.2">
      <c r="A4357" s="95"/>
    </row>
    <row r="4358" spans="1:1" x14ac:dyDescent="0.2">
      <c r="A4358" s="95"/>
    </row>
    <row r="4359" spans="1:1" x14ac:dyDescent="0.2">
      <c r="A4359" s="95"/>
    </row>
    <row r="4360" spans="1:1" x14ac:dyDescent="0.2">
      <c r="A4360" s="95"/>
    </row>
    <row r="4361" spans="1:1" x14ac:dyDescent="0.2">
      <c r="A4361" s="95"/>
    </row>
    <row r="4362" spans="1:1" x14ac:dyDescent="0.2">
      <c r="A4362" s="95"/>
    </row>
    <row r="4363" spans="1:1" x14ac:dyDescent="0.2">
      <c r="A4363" s="95"/>
    </row>
    <row r="4364" spans="1:1" x14ac:dyDescent="0.2">
      <c r="A4364" s="95"/>
    </row>
    <row r="4365" spans="1:1" x14ac:dyDescent="0.2">
      <c r="A4365" s="95"/>
    </row>
    <row r="4366" spans="1:1" x14ac:dyDescent="0.2">
      <c r="A4366" s="95"/>
    </row>
    <row r="4367" spans="1:1" x14ac:dyDescent="0.2">
      <c r="A4367" s="95"/>
    </row>
    <row r="4368" spans="1:1" x14ac:dyDescent="0.2">
      <c r="A4368" s="95"/>
    </row>
    <row r="4369" spans="1:1" x14ac:dyDescent="0.2">
      <c r="A4369" s="95"/>
    </row>
    <row r="4370" spans="1:1" x14ac:dyDescent="0.2">
      <c r="A4370" s="95"/>
    </row>
    <row r="4371" spans="1:1" x14ac:dyDescent="0.2">
      <c r="A4371" s="95"/>
    </row>
    <row r="4372" spans="1:1" x14ac:dyDescent="0.2">
      <c r="A4372" s="95"/>
    </row>
    <row r="4373" spans="1:1" x14ac:dyDescent="0.2">
      <c r="A4373" s="95"/>
    </row>
    <row r="4374" spans="1:1" x14ac:dyDescent="0.2">
      <c r="A4374" s="95"/>
    </row>
    <row r="4375" spans="1:1" x14ac:dyDescent="0.2">
      <c r="A4375" s="95"/>
    </row>
    <row r="4376" spans="1:1" x14ac:dyDescent="0.2">
      <c r="A4376" s="95"/>
    </row>
    <row r="4377" spans="1:1" x14ac:dyDescent="0.2">
      <c r="A4377" s="95"/>
    </row>
    <row r="4378" spans="1:1" x14ac:dyDescent="0.2">
      <c r="A4378" s="95"/>
    </row>
    <row r="4379" spans="1:1" x14ac:dyDescent="0.2">
      <c r="A4379" s="95"/>
    </row>
    <row r="4380" spans="1:1" x14ac:dyDescent="0.2">
      <c r="A4380" s="95"/>
    </row>
    <row r="4381" spans="1:1" x14ac:dyDescent="0.2">
      <c r="A4381" s="95"/>
    </row>
    <row r="4382" spans="1:1" x14ac:dyDescent="0.2">
      <c r="A4382" s="95"/>
    </row>
    <row r="4383" spans="1:1" x14ac:dyDescent="0.2">
      <c r="A4383" s="95"/>
    </row>
    <row r="4384" spans="1:1" x14ac:dyDescent="0.2">
      <c r="A4384" s="95"/>
    </row>
    <row r="4385" spans="1:1" x14ac:dyDescent="0.2">
      <c r="A4385" s="95"/>
    </row>
    <row r="4386" spans="1:1" x14ac:dyDescent="0.2">
      <c r="A4386" s="95"/>
    </row>
    <row r="4387" spans="1:1" x14ac:dyDescent="0.2">
      <c r="A4387" s="95"/>
    </row>
    <row r="4388" spans="1:1" x14ac:dyDescent="0.2">
      <c r="A4388" s="95"/>
    </row>
    <row r="4389" spans="1:1" x14ac:dyDescent="0.2">
      <c r="A4389" s="95"/>
    </row>
    <row r="4390" spans="1:1" x14ac:dyDescent="0.2">
      <c r="A4390" s="95"/>
    </row>
    <row r="4391" spans="1:1" x14ac:dyDescent="0.2">
      <c r="A4391" s="95"/>
    </row>
    <row r="4392" spans="1:1" x14ac:dyDescent="0.2">
      <c r="A4392" s="95"/>
    </row>
    <row r="4393" spans="1:1" x14ac:dyDescent="0.2">
      <c r="A4393" s="95"/>
    </row>
    <row r="4394" spans="1:1" x14ac:dyDescent="0.2">
      <c r="A4394" s="95"/>
    </row>
    <row r="4395" spans="1:1" x14ac:dyDescent="0.2">
      <c r="A4395" s="95"/>
    </row>
    <row r="4396" spans="1:1" x14ac:dyDescent="0.2">
      <c r="A4396" s="95"/>
    </row>
    <row r="4397" spans="1:1" x14ac:dyDescent="0.2">
      <c r="A4397" s="95"/>
    </row>
    <row r="4398" spans="1:1" x14ac:dyDescent="0.2">
      <c r="A4398" s="95"/>
    </row>
    <row r="4399" spans="1:1" x14ac:dyDescent="0.2">
      <c r="A4399" s="95"/>
    </row>
    <row r="4400" spans="1:1" x14ac:dyDescent="0.2">
      <c r="A4400" s="95"/>
    </row>
    <row r="4401" spans="1:1" x14ac:dyDescent="0.2">
      <c r="A4401" s="95"/>
    </row>
    <row r="4402" spans="1:1" x14ac:dyDescent="0.2">
      <c r="A4402" s="95"/>
    </row>
    <row r="4403" spans="1:1" x14ac:dyDescent="0.2">
      <c r="A4403" s="95"/>
    </row>
    <row r="4404" spans="1:1" x14ac:dyDescent="0.2">
      <c r="A4404" s="95"/>
    </row>
    <row r="4405" spans="1:1" x14ac:dyDescent="0.2">
      <c r="A4405" s="95"/>
    </row>
    <row r="4406" spans="1:1" x14ac:dyDescent="0.2">
      <c r="A4406" s="95"/>
    </row>
    <row r="4407" spans="1:1" x14ac:dyDescent="0.2">
      <c r="A4407" s="95"/>
    </row>
    <row r="4408" spans="1:1" x14ac:dyDescent="0.2">
      <c r="A4408" s="95"/>
    </row>
    <row r="4409" spans="1:1" x14ac:dyDescent="0.2">
      <c r="A4409" s="95"/>
    </row>
    <row r="4410" spans="1:1" x14ac:dyDescent="0.2">
      <c r="A4410" s="95"/>
    </row>
    <row r="4411" spans="1:1" x14ac:dyDescent="0.2">
      <c r="A4411" s="95"/>
    </row>
    <row r="4412" spans="1:1" x14ac:dyDescent="0.2">
      <c r="A4412" s="95"/>
    </row>
    <row r="4413" spans="1:1" x14ac:dyDescent="0.2">
      <c r="A4413" s="95"/>
    </row>
    <row r="4414" spans="1:1" x14ac:dyDescent="0.2">
      <c r="A4414" s="95"/>
    </row>
    <row r="4415" spans="1:1" x14ac:dyDescent="0.2">
      <c r="A4415" s="95"/>
    </row>
    <row r="4416" spans="1:1" x14ac:dyDescent="0.2">
      <c r="A4416" s="95"/>
    </row>
    <row r="4417" spans="1:1" x14ac:dyDescent="0.2">
      <c r="A4417" s="95"/>
    </row>
    <row r="4418" spans="1:1" x14ac:dyDescent="0.2">
      <c r="A4418" s="95"/>
    </row>
    <row r="4419" spans="1:1" x14ac:dyDescent="0.2">
      <c r="A4419" s="95"/>
    </row>
    <row r="4420" spans="1:1" x14ac:dyDescent="0.2">
      <c r="A4420" s="95"/>
    </row>
    <row r="4421" spans="1:1" x14ac:dyDescent="0.2">
      <c r="A4421" s="95"/>
    </row>
    <row r="4422" spans="1:1" x14ac:dyDescent="0.2">
      <c r="A4422" s="95"/>
    </row>
    <row r="4423" spans="1:1" x14ac:dyDescent="0.2">
      <c r="A4423" s="95"/>
    </row>
    <row r="4424" spans="1:1" x14ac:dyDescent="0.2">
      <c r="A4424" s="95"/>
    </row>
    <row r="4425" spans="1:1" x14ac:dyDescent="0.2">
      <c r="A4425" s="95"/>
    </row>
    <row r="4426" spans="1:1" x14ac:dyDescent="0.2">
      <c r="A4426" s="95"/>
    </row>
    <row r="4427" spans="1:1" x14ac:dyDescent="0.2">
      <c r="A4427" s="95"/>
    </row>
    <row r="4428" spans="1:1" x14ac:dyDescent="0.2">
      <c r="A4428" s="95"/>
    </row>
    <row r="4429" spans="1:1" x14ac:dyDescent="0.2">
      <c r="A4429" s="95"/>
    </row>
    <row r="4430" spans="1:1" x14ac:dyDescent="0.2">
      <c r="A4430" s="95"/>
    </row>
    <row r="4431" spans="1:1" x14ac:dyDescent="0.2">
      <c r="A4431" s="95"/>
    </row>
    <row r="4432" spans="1:1" x14ac:dyDescent="0.2">
      <c r="A4432" s="95"/>
    </row>
    <row r="4433" spans="1:1" x14ac:dyDescent="0.2">
      <c r="A4433" s="95"/>
    </row>
    <row r="4434" spans="1:1" x14ac:dyDescent="0.2">
      <c r="A4434" s="95"/>
    </row>
    <row r="4435" spans="1:1" x14ac:dyDescent="0.2">
      <c r="A4435" s="95"/>
    </row>
    <row r="4436" spans="1:1" x14ac:dyDescent="0.2">
      <c r="A4436" s="95"/>
    </row>
    <row r="4437" spans="1:1" x14ac:dyDescent="0.2">
      <c r="A4437" s="95"/>
    </row>
    <row r="4438" spans="1:1" x14ac:dyDescent="0.2">
      <c r="A4438" s="95"/>
    </row>
    <row r="4439" spans="1:1" x14ac:dyDescent="0.2">
      <c r="A4439" s="95"/>
    </row>
    <row r="4440" spans="1:1" x14ac:dyDescent="0.2">
      <c r="A4440" s="95"/>
    </row>
    <row r="4441" spans="1:1" x14ac:dyDescent="0.2">
      <c r="A4441" s="95"/>
    </row>
    <row r="4442" spans="1:1" x14ac:dyDescent="0.2">
      <c r="A4442" s="95"/>
    </row>
    <row r="4443" spans="1:1" x14ac:dyDescent="0.2">
      <c r="A4443" s="95"/>
    </row>
    <row r="4444" spans="1:1" x14ac:dyDescent="0.2">
      <c r="A4444" s="95"/>
    </row>
    <row r="4445" spans="1:1" x14ac:dyDescent="0.2">
      <c r="A4445" s="95"/>
    </row>
    <row r="4446" spans="1:1" x14ac:dyDescent="0.2">
      <c r="A4446" s="95"/>
    </row>
    <row r="4447" spans="1:1" x14ac:dyDescent="0.2">
      <c r="A4447" s="95"/>
    </row>
    <row r="4448" spans="1:1" x14ac:dyDescent="0.2">
      <c r="A4448" s="95"/>
    </row>
    <row r="4449" spans="1:1" x14ac:dyDescent="0.2">
      <c r="A4449" s="95"/>
    </row>
    <row r="4450" spans="1:1" x14ac:dyDescent="0.2">
      <c r="A4450" s="95"/>
    </row>
    <row r="4451" spans="1:1" x14ac:dyDescent="0.2">
      <c r="A4451" s="95"/>
    </row>
    <row r="4452" spans="1:1" x14ac:dyDescent="0.2">
      <c r="A4452" s="95"/>
    </row>
    <row r="4453" spans="1:1" x14ac:dyDescent="0.2">
      <c r="A4453" s="95"/>
    </row>
    <row r="4454" spans="1:1" x14ac:dyDescent="0.2">
      <c r="A4454" s="95"/>
    </row>
    <row r="4455" spans="1:1" x14ac:dyDescent="0.2">
      <c r="A4455" s="95"/>
    </row>
    <row r="4456" spans="1:1" x14ac:dyDescent="0.2">
      <c r="A4456" s="95"/>
    </row>
    <row r="4457" spans="1:1" x14ac:dyDescent="0.2">
      <c r="A4457" s="95"/>
    </row>
    <row r="4458" spans="1:1" x14ac:dyDescent="0.2">
      <c r="A4458" s="95"/>
    </row>
    <row r="4459" spans="1:1" x14ac:dyDescent="0.2">
      <c r="A4459" s="95"/>
    </row>
    <row r="4460" spans="1:1" x14ac:dyDescent="0.2">
      <c r="A4460" s="95"/>
    </row>
    <row r="4461" spans="1:1" x14ac:dyDescent="0.2">
      <c r="A4461" s="95"/>
    </row>
    <row r="4462" spans="1:1" x14ac:dyDescent="0.2">
      <c r="A4462" s="95"/>
    </row>
    <row r="4463" spans="1:1" x14ac:dyDescent="0.2">
      <c r="A4463" s="95"/>
    </row>
    <row r="4464" spans="1:1" x14ac:dyDescent="0.2">
      <c r="A4464" s="95"/>
    </row>
    <row r="4465" spans="1:1" x14ac:dyDescent="0.2">
      <c r="A4465" s="95"/>
    </row>
    <row r="4466" spans="1:1" x14ac:dyDescent="0.2">
      <c r="A4466" s="95"/>
    </row>
    <row r="4467" spans="1:1" x14ac:dyDescent="0.2">
      <c r="A4467" s="95"/>
    </row>
    <row r="4468" spans="1:1" x14ac:dyDescent="0.2">
      <c r="A4468" s="95"/>
    </row>
    <row r="4469" spans="1:1" x14ac:dyDescent="0.2">
      <c r="A4469" s="95"/>
    </row>
    <row r="4470" spans="1:1" x14ac:dyDescent="0.2">
      <c r="A4470" s="95"/>
    </row>
    <row r="4471" spans="1:1" x14ac:dyDescent="0.2">
      <c r="A4471" s="95"/>
    </row>
    <row r="4472" spans="1:1" x14ac:dyDescent="0.2">
      <c r="A4472" s="95"/>
    </row>
    <row r="4473" spans="1:1" x14ac:dyDescent="0.2">
      <c r="A4473" s="95"/>
    </row>
    <row r="4474" spans="1:1" x14ac:dyDescent="0.2">
      <c r="A4474" s="95"/>
    </row>
    <row r="4475" spans="1:1" x14ac:dyDescent="0.2">
      <c r="A4475" s="95"/>
    </row>
    <row r="4476" spans="1:1" x14ac:dyDescent="0.2">
      <c r="A4476" s="95"/>
    </row>
    <row r="4477" spans="1:1" x14ac:dyDescent="0.2">
      <c r="A4477" s="95"/>
    </row>
    <row r="4478" spans="1:1" x14ac:dyDescent="0.2">
      <c r="A4478" s="95"/>
    </row>
    <row r="4479" spans="1:1" x14ac:dyDescent="0.2">
      <c r="A4479" s="95"/>
    </row>
    <row r="4480" spans="1:1" x14ac:dyDescent="0.2">
      <c r="A4480" s="95"/>
    </row>
    <row r="4481" spans="1:1" x14ac:dyDescent="0.2">
      <c r="A4481" s="95"/>
    </row>
    <row r="4482" spans="1:1" x14ac:dyDescent="0.2">
      <c r="A4482" s="95"/>
    </row>
    <row r="4483" spans="1:1" x14ac:dyDescent="0.2">
      <c r="A4483" s="95"/>
    </row>
    <row r="4484" spans="1:1" x14ac:dyDescent="0.2">
      <c r="A4484" s="95"/>
    </row>
    <row r="4485" spans="1:1" x14ac:dyDescent="0.2">
      <c r="A4485" s="95"/>
    </row>
    <row r="4486" spans="1:1" x14ac:dyDescent="0.2">
      <c r="A4486" s="95"/>
    </row>
    <row r="4487" spans="1:1" x14ac:dyDescent="0.2">
      <c r="A4487" s="95"/>
    </row>
    <row r="4488" spans="1:1" x14ac:dyDescent="0.2">
      <c r="A4488" s="95"/>
    </row>
    <row r="4489" spans="1:1" x14ac:dyDescent="0.2">
      <c r="A4489" s="95"/>
    </row>
    <row r="4490" spans="1:1" x14ac:dyDescent="0.2">
      <c r="A4490" s="95"/>
    </row>
    <row r="4491" spans="1:1" x14ac:dyDescent="0.2">
      <c r="A4491" s="95"/>
    </row>
    <row r="4492" spans="1:1" x14ac:dyDescent="0.2">
      <c r="A4492" s="95"/>
    </row>
    <row r="4493" spans="1:1" x14ac:dyDescent="0.2">
      <c r="A4493" s="95"/>
    </row>
    <row r="4494" spans="1:1" x14ac:dyDescent="0.2">
      <c r="A4494" s="95"/>
    </row>
    <row r="4495" spans="1:1" x14ac:dyDescent="0.2">
      <c r="A4495" s="95"/>
    </row>
    <row r="4496" spans="1:1" x14ac:dyDescent="0.2">
      <c r="A4496" s="95"/>
    </row>
    <row r="4497" spans="1:1" x14ac:dyDescent="0.2">
      <c r="A4497" s="95"/>
    </row>
    <row r="4498" spans="1:1" x14ac:dyDescent="0.2">
      <c r="A4498" s="95"/>
    </row>
    <row r="4499" spans="1:1" x14ac:dyDescent="0.2">
      <c r="A4499" s="95"/>
    </row>
    <row r="4500" spans="1:1" x14ac:dyDescent="0.2">
      <c r="A4500" s="95"/>
    </row>
    <row r="4501" spans="1:1" x14ac:dyDescent="0.2">
      <c r="A4501" s="95"/>
    </row>
    <row r="4502" spans="1:1" x14ac:dyDescent="0.2">
      <c r="A4502" s="95"/>
    </row>
    <row r="4503" spans="1:1" x14ac:dyDescent="0.2">
      <c r="A4503" s="95"/>
    </row>
    <row r="4504" spans="1:1" x14ac:dyDescent="0.2">
      <c r="A4504" s="95"/>
    </row>
    <row r="4505" spans="1:1" x14ac:dyDescent="0.2">
      <c r="A4505" s="95"/>
    </row>
    <row r="4506" spans="1:1" x14ac:dyDescent="0.2">
      <c r="A4506" s="95"/>
    </row>
    <row r="4507" spans="1:1" x14ac:dyDescent="0.2">
      <c r="A4507" s="95"/>
    </row>
    <row r="4508" spans="1:1" x14ac:dyDescent="0.2">
      <c r="A4508" s="95"/>
    </row>
    <row r="4509" spans="1:1" x14ac:dyDescent="0.2">
      <c r="A4509" s="95"/>
    </row>
    <row r="4510" spans="1:1" x14ac:dyDescent="0.2">
      <c r="A4510" s="95"/>
    </row>
    <row r="4511" spans="1:1" x14ac:dyDescent="0.2">
      <c r="A4511" s="95"/>
    </row>
    <row r="4512" spans="1:1" x14ac:dyDescent="0.2">
      <c r="A4512" s="95"/>
    </row>
    <row r="4513" spans="1:1" x14ac:dyDescent="0.2">
      <c r="A4513" s="95"/>
    </row>
    <row r="4514" spans="1:1" x14ac:dyDescent="0.2">
      <c r="A4514" s="95"/>
    </row>
    <row r="4515" spans="1:1" x14ac:dyDescent="0.2">
      <c r="A4515" s="95"/>
    </row>
    <row r="4516" spans="1:1" x14ac:dyDescent="0.2">
      <c r="A4516" s="95"/>
    </row>
    <row r="4517" spans="1:1" x14ac:dyDescent="0.2">
      <c r="A4517" s="95"/>
    </row>
    <row r="4518" spans="1:1" x14ac:dyDescent="0.2">
      <c r="A4518" s="95"/>
    </row>
    <row r="4519" spans="1:1" x14ac:dyDescent="0.2">
      <c r="A4519" s="95"/>
    </row>
    <row r="4520" spans="1:1" x14ac:dyDescent="0.2">
      <c r="A4520" s="95"/>
    </row>
    <row r="4521" spans="1:1" x14ac:dyDescent="0.2">
      <c r="A4521" s="95"/>
    </row>
    <row r="4522" spans="1:1" x14ac:dyDescent="0.2">
      <c r="A4522" s="95"/>
    </row>
    <row r="4523" spans="1:1" x14ac:dyDescent="0.2">
      <c r="A4523" s="95"/>
    </row>
    <row r="4524" spans="1:1" x14ac:dyDescent="0.2">
      <c r="A4524" s="95"/>
    </row>
    <row r="4525" spans="1:1" x14ac:dyDescent="0.2">
      <c r="A4525" s="95"/>
    </row>
    <row r="4526" spans="1:1" x14ac:dyDescent="0.2">
      <c r="A4526" s="95"/>
    </row>
    <row r="4527" spans="1:1" x14ac:dyDescent="0.2">
      <c r="A4527" s="95"/>
    </row>
    <row r="4528" spans="1:1" x14ac:dyDescent="0.2">
      <c r="A4528" s="95"/>
    </row>
    <row r="4529" spans="1:1" x14ac:dyDescent="0.2">
      <c r="A4529" s="95"/>
    </row>
    <row r="4530" spans="1:1" x14ac:dyDescent="0.2">
      <c r="A4530" s="95"/>
    </row>
    <row r="4531" spans="1:1" x14ac:dyDescent="0.2">
      <c r="A4531" s="95"/>
    </row>
    <row r="4532" spans="1:1" x14ac:dyDescent="0.2">
      <c r="A4532" s="95"/>
    </row>
    <row r="4533" spans="1:1" x14ac:dyDescent="0.2">
      <c r="A4533" s="95"/>
    </row>
    <row r="4534" spans="1:1" x14ac:dyDescent="0.2">
      <c r="A4534" s="95"/>
    </row>
    <row r="4535" spans="1:1" x14ac:dyDescent="0.2">
      <c r="A4535" s="95"/>
    </row>
    <row r="4536" spans="1:1" x14ac:dyDescent="0.2">
      <c r="A4536" s="95"/>
    </row>
    <row r="4537" spans="1:1" x14ac:dyDescent="0.2">
      <c r="A4537" s="95"/>
    </row>
    <row r="4538" spans="1:1" x14ac:dyDescent="0.2">
      <c r="A4538" s="95"/>
    </row>
    <row r="4539" spans="1:1" x14ac:dyDescent="0.2">
      <c r="A4539" s="95"/>
    </row>
    <row r="4540" spans="1:1" x14ac:dyDescent="0.2">
      <c r="A4540" s="95"/>
    </row>
    <row r="4541" spans="1:1" x14ac:dyDescent="0.2">
      <c r="A4541" s="95"/>
    </row>
    <row r="4542" spans="1:1" x14ac:dyDescent="0.2">
      <c r="A4542" s="95"/>
    </row>
    <row r="4543" spans="1:1" x14ac:dyDescent="0.2">
      <c r="A4543" s="95"/>
    </row>
    <row r="4544" spans="1:1" x14ac:dyDescent="0.2">
      <c r="A4544" s="95"/>
    </row>
    <row r="4545" spans="1:1" x14ac:dyDescent="0.2">
      <c r="A4545" s="95"/>
    </row>
    <row r="4546" spans="1:1" x14ac:dyDescent="0.2">
      <c r="A4546" s="95"/>
    </row>
    <row r="4547" spans="1:1" x14ac:dyDescent="0.2">
      <c r="A4547" s="95"/>
    </row>
    <row r="4548" spans="1:1" x14ac:dyDescent="0.2">
      <c r="A4548" s="95"/>
    </row>
    <row r="4549" spans="1:1" x14ac:dyDescent="0.2">
      <c r="A4549" s="95"/>
    </row>
    <row r="4550" spans="1:1" x14ac:dyDescent="0.2">
      <c r="A4550" s="95"/>
    </row>
    <row r="4551" spans="1:1" x14ac:dyDescent="0.2">
      <c r="A4551" s="95"/>
    </row>
    <row r="4552" spans="1:1" x14ac:dyDescent="0.2">
      <c r="A4552" s="95"/>
    </row>
    <row r="4553" spans="1:1" x14ac:dyDescent="0.2">
      <c r="A4553" s="95"/>
    </row>
    <row r="4554" spans="1:1" x14ac:dyDescent="0.2">
      <c r="A4554" s="95"/>
    </row>
    <row r="4555" spans="1:1" x14ac:dyDescent="0.2">
      <c r="A4555" s="95"/>
    </row>
    <row r="4556" spans="1:1" x14ac:dyDescent="0.2">
      <c r="A4556" s="95"/>
    </row>
    <row r="4557" spans="1:1" x14ac:dyDescent="0.2">
      <c r="A4557" s="95"/>
    </row>
    <row r="4558" spans="1:1" x14ac:dyDescent="0.2">
      <c r="A4558" s="95"/>
    </row>
    <row r="4559" spans="1:1" x14ac:dyDescent="0.2">
      <c r="A4559" s="95"/>
    </row>
    <row r="4560" spans="1:1" x14ac:dyDescent="0.2">
      <c r="A4560" s="95"/>
    </row>
    <row r="4561" spans="1:1" x14ac:dyDescent="0.2">
      <c r="A4561" s="95"/>
    </row>
    <row r="4562" spans="1:1" x14ac:dyDescent="0.2">
      <c r="A4562" s="95"/>
    </row>
    <row r="4563" spans="1:1" x14ac:dyDescent="0.2">
      <c r="A4563" s="95"/>
    </row>
    <row r="4564" spans="1:1" x14ac:dyDescent="0.2">
      <c r="A4564" s="95"/>
    </row>
    <row r="4565" spans="1:1" x14ac:dyDescent="0.2">
      <c r="A4565" s="95"/>
    </row>
    <row r="4566" spans="1:1" x14ac:dyDescent="0.2">
      <c r="A4566" s="95"/>
    </row>
    <row r="4567" spans="1:1" x14ac:dyDescent="0.2">
      <c r="A4567" s="95"/>
    </row>
    <row r="4568" spans="1:1" x14ac:dyDescent="0.2">
      <c r="A4568" s="95"/>
    </row>
    <row r="4569" spans="1:1" x14ac:dyDescent="0.2">
      <c r="A4569" s="95"/>
    </row>
    <row r="4570" spans="1:1" x14ac:dyDescent="0.2">
      <c r="A4570" s="95"/>
    </row>
    <row r="4571" spans="1:1" x14ac:dyDescent="0.2">
      <c r="A4571" s="95"/>
    </row>
    <row r="4572" spans="1:1" x14ac:dyDescent="0.2">
      <c r="A4572" s="95"/>
    </row>
    <row r="4573" spans="1:1" x14ac:dyDescent="0.2">
      <c r="A4573" s="95"/>
    </row>
    <row r="4574" spans="1:1" x14ac:dyDescent="0.2">
      <c r="A4574" s="95"/>
    </row>
    <row r="4575" spans="1:1" x14ac:dyDescent="0.2">
      <c r="A4575" s="95"/>
    </row>
    <row r="4576" spans="1:1" x14ac:dyDescent="0.2">
      <c r="A4576" s="95"/>
    </row>
    <row r="4577" spans="1:1" x14ac:dyDescent="0.2">
      <c r="A4577" s="95"/>
    </row>
    <row r="4578" spans="1:1" x14ac:dyDescent="0.2">
      <c r="A4578" s="95"/>
    </row>
    <row r="4579" spans="1:1" x14ac:dyDescent="0.2">
      <c r="A4579" s="95"/>
    </row>
    <row r="4580" spans="1:1" x14ac:dyDescent="0.2">
      <c r="A4580" s="95"/>
    </row>
    <row r="4581" spans="1:1" x14ac:dyDescent="0.2">
      <c r="A4581" s="95"/>
    </row>
    <row r="4582" spans="1:1" x14ac:dyDescent="0.2">
      <c r="A4582" s="95"/>
    </row>
    <row r="4583" spans="1:1" x14ac:dyDescent="0.2">
      <c r="A4583" s="95"/>
    </row>
    <row r="4584" spans="1:1" x14ac:dyDescent="0.2">
      <c r="A4584" s="95"/>
    </row>
    <row r="4585" spans="1:1" x14ac:dyDescent="0.2">
      <c r="A4585" s="95"/>
    </row>
    <row r="4586" spans="1:1" x14ac:dyDescent="0.2">
      <c r="A4586" s="95"/>
    </row>
    <row r="4587" spans="1:1" x14ac:dyDescent="0.2">
      <c r="A4587" s="95"/>
    </row>
    <row r="4588" spans="1:1" x14ac:dyDescent="0.2">
      <c r="A4588" s="95"/>
    </row>
    <row r="4589" spans="1:1" x14ac:dyDescent="0.2">
      <c r="A4589" s="95"/>
    </row>
    <row r="4590" spans="1:1" x14ac:dyDescent="0.2">
      <c r="A4590" s="95"/>
    </row>
    <row r="4591" spans="1:1" x14ac:dyDescent="0.2">
      <c r="A4591" s="95"/>
    </row>
    <row r="4592" spans="1:1" x14ac:dyDescent="0.2">
      <c r="A4592" s="95"/>
    </row>
    <row r="4593" spans="1:1" x14ac:dyDescent="0.2">
      <c r="A4593" s="95"/>
    </row>
    <row r="4594" spans="1:1" x14ac:dyDescent="0.2">
      <c r="A4594" s="95"/>
    </row>
    <row r="4595" spans="1:1" x14ac:dyDescent="0.2">
      <c r="A4595" s="95"/>
    </row>
    <row r="4596" spans="1:1" x14ac:dyDescent="0.2">
      <c r="A4596" s="95"/>
    </row>
    <row r="4597" spans="1:1" x14ac:dyDescent="0.2">
      <c r="A4597" s="95"/>
    </row>
    <row r="4598" spans="1:1" x14ac:dyDescent="0.2">
      <c r="A4598" s="95"/>
    </row>
    <row r="4599" spans="1:1" x14ac:dyDescent="0.2">
      <c r="A4599" s="95"/>
    </row>
    <row r="4600" spans="1:1" x14ac:dyDescent="0.2">
      <c r="A4600" s="95"/>
    </row>
    <row r="4601" spans="1:1" x14ac:dyDescent="0.2">
      <c r="A4601" s="95"/>
    </row>
    <row r="4602" spans="1:1" x14ac:dyDescent="0.2">
      <c r="A4602" s="95"/>
    </row>
    <row r="4603" spans="1:1" x14ac:dyDescent="0.2">
      <c r="A4603" s="95"/>
    </row>
    <row r="4604" spans="1:1" x14ac:dyDescent="0.2">
      <c r="A4604" s="95"/>
    </row>
    <row r="4605" spans="1:1" x14ac:dyDescent="0.2">
      <c r="A4605" s="95"/>
    </row>
    <row r="4606" spans="1:1" x14ac:dyDescent="0.2">
      <c r="A4606" s="95"/>
    </row>
    <row r="4607" spans="1:1" x14ac:dyDescent="0.2">
      <c r="A4607" s="95"/>
    </row>
    <row r="4608" spans="1:1" x14ac:dyDescent="0.2">
      <c r="A4608" s="95"/>
    </row>
    <row r="4609" spans="1:1" x14ac:dyDescent="0.2">
      <c r="A4609" s="95"/>
    </row>
    <row r="4610" spans="1:1" x14ac:dyDescent="0.2">
      <c r="A4610" s="95"/>
    </row>
    <row r="4611" spans="1:1" x14ac:dyDescent="0.2">
      <c r="A4611" s="95"/>
    </row>
    <row r="4612" spans="1:1" x14ac:dyDescent="0.2">
      <c r="A4612" s="95"/>
    </row>
    <row r="4613" spans="1:1" x14ac:dyDescent="0.2">
      <c r="A4613" s="95"/>
    </row>
    <row r="4614" spans="1:1" x14ac:dyDescent="0.2">
      <c r="A4614" s="95"/>
    </row>
    <row r="4615" spans="1:1" x14ac:dyDescent="0.2">
      <c r="A4615" s="95"/>
    </row>
    <row r="4616" spans="1:1" x14ac:dyDescent="0.2">
      <c r="A4616" s="95"/>
    </row>
    <row r="4617" spans="1:1" x14ac:dyDescent="0.2">
      <c r="A4617" s="95"/>
    </row>
    <row r="4618" spans="1:1" x14ac:dyDescent="0.2">
      <c r="A4618" s="95"/>
    </row>
    <row r="4619" spans="1:1" x14ac:dyDescent="0.2">
      <c r="A4619" s="95"/>
    </row>
    <row r="4620" spans="1:1" x14ac:dyDescent="0.2">
      <c r="A4620" s="95"/>
    </row>
    <row r="4621" spans="1:1" x14ac:dyDescent="0.2">
      <c r="A4621" s="95"/>
    </row>
    <row r="4622" spans="1:1" x14ac:dyDescent="0.2">
      <c r="A4622" s="95"/>
    </row>
    <row r="4623" spans="1:1" x14ac:dyDescent="0.2">
      <c r="A4623" s="95"/>
    </row>
    <row r="4624" spans="1:1" x14ac:dyDescent="0.2">
      <c r="A4624" s="95"/>
    </row>
    <row r="4625" spans="1:1" x14ac:dyDescent="0.2">
      <c r="A4625" s="95"/>
    </row>
    <row r="4626" spans="1:1" x14ac:dyDescent="0.2">
      <c r="A4626" s="95"/>
    </row>
    <row r="4627" spans="1:1" x14ac:dyDescent="0.2">
      <c r="A4627" s="95"/>
    </row>
    <row r="4628" spans="1:1" x14ac:dyDescent="0.2">
      <c r="A4628" s="95"/>
    </row>
    <row r="4629" spans="1:1" x14ac:dyDescent="0.2">
      <c r="A4629" s="95"/>
    </row>
    <row r="4630" spans="1:1" x14ac:dyDescent="0.2">
      <c r="A4630" s="95"/>
    </row>
    <row r="4631" spans="1:1" x14ac:dyDescent="0.2">
      <c r="A4631" s="95"/>
    </row>
    <row r="4632" spans="1:1" x14ac:dyDescent="0.2">
      <c r="A4632" s="95"/>
    </row>
    <row r="4633" spans="1:1" x14ac:dyDescent="0.2">
      <c r="A4633" s="95"/>
    </row>
    <row r="4634" spans="1:1" x14ac:dyDescent="0.2">
      <c r="A4634" s="95"/>
    </row>
    <row r="4635" spans="1:1" x14ac:dyDescent="0.2">
      <c r="A4635" s="95"/>
    </row>
    <row r="4636" spans="1:1" x14ac:dyDescent="0.2">
      <c r="A4636" s="95"/>
    </row>
    <row r="4637" spans="1:1" x14ac:dyDescent="0.2">
      <c r="A4637" s="95"/>
    </row>
    <row r="4638" spans="1:1" x14ac:dyDescent="0.2">
      <c r="A4638" s="95"/>
    </row>
    <row r="4639" spans="1:1" x14ac:dyDescent="0.2">
      <c r="A4639" s="95"/>
    </row>
    <row r="4640" spans="1:1" x14ac:dyDescent="0.2">
      <c r="A4640" s="95"/>
    </row>
    <row r="4641" spans="1:1" x14ac:dyDescent="0.2">
      <c r="A4641" s="95"/>
    </row>
    <row r="4642" spans="1:1" x14ac:dyDescent="0.2">
      <c r="A4642" s="95"/>
    </row>
    <row r="4643" spans="1:1" x14ac:dyDescent="0.2">
      <c r="A4643" s="95"/>
    </row>
    <row r="4644" spans="1:1" x14ac:dyDescent="0.2">
      <c r="A4644" s="95"/>
    </row>
    <row r="4645" spans="1:1" x14ac:dyDescent="0.2">
      <c r="A4645" s="95"/>
    </row>
    <row r="4646" spans="1:1" x14ac:dyDescent="0.2">
      <c r="A4646" s="95"/>
    </row>
    <row r="4647" spans="1:1" x14ac:dyDescent="0.2">
      <c r="A4647" s="95"/>
    </row>
    <row r="4648" spans="1:1" x14ac:dyDescent="0.2">
      <c r="A4648" s="95"/>
    </row>
    <row r="4649" spans="1:1" x14ac:dyDescent="0.2">
      <c r="A4649" s="95"/>
    </row>
    <row r="4650" spans="1:1" x14ac:dyDescent="0.2">
      <c r="A4650" s="95"/>
    </row>
    <row r="4651" spans="1:1" x14ac:dyDescent="0.2">
      <c r="A4651" s="95"/>
    </row>
    <row r="4652" spans="1:1" x14ac:dyDescent="0.2">
      <c r="A4652" s="95"/>
    </row>
    <row r="4653" spans="1:1" x14ac:dyDescent="0.2">
      <c r="A4653" s="95"/>
    </row>
    <row r="4654" spans="1:1" x14ac:dyDescent="0.2">
      <c r="A4654" s="95"/>
    </row>
    <row r="4655" spans="1:1" x14ac:dyDescent="0.2">
      <c r="A4655" s="95"/>
    </row>
    <row r="4656" spans="1:1" x14ac:dyDescent="0.2">
      <c r="A4656" s="95"/>
    </row>
    <row r="4657" spans="1:1" x14ac:dyDescent="0.2">
      <c r="A4657" s="95"/>
    </row>
    <row r="4658" spans="1:1" x14ac:dyDescent="0.2">
      <c r="A4658" s="95"/>
    </row>
    <row r="4659" spans="1:1" x14ac:dyDescent="0.2">
      <c r="A4659" s="95"/>
    </row>
    <row r="4660" spans="1:1" x14ac:dyDescent="0.2">
      <c r="A4660" s="95"/>
    </row>
    <row r="4661" spans="1:1" x14ac:dyDescent="0.2">
      <c r="A4661" s="95"/>
    </row>
    <row r="4662" spans="1:1" x14ac:dyDescent="0.2">
      <c r="A4662" s="95"/>
    </row>
    <row r="4663" spans="1:1" x14ac:dyDescent="0.2">
      <c r="A4663" s="95"/>
    </row>
    <row r="4664" spans="1:1" x14ac:dyDescent="0.2">
      <c r="A4664" s="95"/>
    </row>
    <row r="4665" spans="1:1" x14ac:dyDescent="0.2">
      <c r="A4665" s="95"/>
    </row>
    <row r="4666" spans="1:1" x14ac:dyDescent="0.2">
      <c r="A4666" s="95"/>
    </row>
    <row r="4667" spans="1:1" x14ac:dyDescent="0.2">
      <c r="A4667" s="95"/>
    </row>
    <row r="4668" spans="1:1" x14ac:dyDescent="0.2">
      <c r="A4668" s="95"/>
    </row>
    <row r="4669" spans="1:1" x14ac:dyDescent="0.2">
      <c r="A4669" s="95"/>
    </row>
    <row r="4670" spans="1:1" x14ac:dyDescent="0.2">
      <c r="A4670" s="95"/>
    </row>
    <row r="4671" spans="1:1" x14ac:dyDescent="0.2">
      <c r="A4671" s="95"/>
    </row>
    <row r="4672" spans="1:1" x14ac:dyDescent="0.2">
      <c r="A4672" s="95"/>
    </row>
    <row r="4673" spans="1:1" x14ac:dyDescent="0.2">
      <c r="A4673" s="95"/>
    </row>
    <row r="4674" spans="1:1" x14ac:dyDescent="0.2">
      <c r="A4674" s="95"/>
    </row>
    <row r="4675" spans="1:1" x14ac:dyDescent="0.2">
      <c r="A4675" s="95"/>
    </row>
    <row r="4676" spans="1:1" x14ac:dyDescent="0.2">
      <c r="A4676" s="95"/>
    </row>
    <row r="4677" spans="1:1" x14ac:dyDescent="0.2">
      <c r="A4677" s="95"/>
    </row>
    <row r="4678" spans="1:1" x14ac:dyDescent="0.2">
      <c r="A4678" s="95"/>
    </row>
    <row r="4679" spans="1:1" x14ac:dyDescent="0.2">
      <c r="A4679" s="95"/>
    </row>
    <row r="4680" spans="1:1" x14ac:dyDescent="0.2">
      <c r="A4680" s="95"/>
    </row>
    <row r="4681" spans="1:1" x14ac:dyDescent="0.2">
      <c r="A4681" s="95"/>
    </row>
    <row r="4682" spans="1:1" x14ac:dyDescent="0.2">
      <c r="A4682" s="95"/>
    </row>
    <row r="4683" spans="1:1" x14ac:dyDescent="0.2">
      <c r="A4683" s="95"/>
    </row>
    <row r="4684" spans="1:1" x14ac:dyDescent="0.2">
      <c r="A4684" s="95"/>
    </row>
    <row r="4685" spans="1:1" x14ac:dyDescent="0.2">
      <c r="A4685" s="95"/>
    </row>
    <row r="4686" spans="1:1" x14ac:dyDescent="0.2">
      <c r="A4686" s="95"/>
    </row>
    <row r="4687" spans="1:1" x14ac:dyDescent="0.2">
      <c r="A4687" s="95"/>
    </row>
    <row r="4688" spans="1:1" x14ac:dyDescent="0.2">
      <c r="A4688" s="95"/>
    </row>
    <row r="4689" spans="1:1" x14ac:dyDescent="0.2">
      <c r="A4689" s="95"/>
    </row>
    <row r="4690" spans="1:1" x14ac:dyDescent="0.2">
      <c r="A4690" s="95"/>
    </row>
    <row r="4691" spans="1:1" x14ac:dyDescent="0.2">
      <c r="A4691" s="95"/>
    </row>
    <row r="4692" spans="1:1" x14ac:dyDescent="0.2">
      <c r="A4692" s="95"/>
    </row>
    <row r="4693" spans="1:1" x14ac:dyDescent="0.2">
      <c r="A4693" s="95"/>
    </row>
    <row r="4694" spans="1:1" x14ac:dyDescent="0.2">
      <c r="A4694" s="95"/>
    </row>
    <row r="4695" spans="1:1" x14ac:dyDescent="0.2">
      <c r="A4695" s="95"/>
    </row>
    <row r="4696" spans="1:1" x14ac:dyDescent="0.2">
      <c r="A4696" s="95"/>
    </row>
    <row r="4697" spans="1:1" x14ac:dyDescent="0.2">
      <c r="A4697" s="95"/>
    </row>
    <row r="4698" spans="1:1" x14ac:dyDescent="0.2">
      <c r="A4698" s="95"/>
    </row>
    <row r="4699" spans="1:1" x14ac:dyDescent="0.2">
      <c r="A4699" s="95"/>
    </row>
    <row r="4700" spans="1:1" x14ac:dyDescent="0.2">
      <c r="A4700" s="95"/>
    </row>
    <row r="4701" spans="1:1" x14ac:dyDescent="0.2">
      <c r="A4701" s="95"/>
    </row>
    <row r="4702" spans="1:1" x14ac:dyDescent="0.2">
      <c r="A4702" s="95"/>
    </row>
    <row r="4703" spans="1:1" x14ac:dyDescent="0.2">
      <c r="A4703" s="95"/>
    </row>
    <row r="4704" spans="1:1" x14ac:dyDescent="0.2">
      <c r="A4704" s="95"/>
    </row>
    <row r="4705" spans="1:1" x14ac:dyDescent="0.2">
      <c r="A4705" s="95"/>
    </row>
    <row r="4706" spans="1:1" x14ac:dyDescent="0.2">
      <c r="A4706" s="95"/>
    </row>
    <row r="4707" spans="1:1" x14ac:dyDescent="0.2">
      <c r="A4707" s="95"/>
    </row>
    <row r="4708" spans="1:1" x14ac:dyDescent="0.2">
      <c r="A4708" s="95"/>
    </row>
    <row r="4709" spans="1:1" x14ac:dyDescent="0.2">
      <c r="A4709" s="95"/>
    </row>
    <row r="4710" spans="1:1" x14ac:dyDescent="0.2">
      <c r="A4710" s="95"/>
    </row>
    <row r="4711" spans="1:1" x14ac:dyDescent="0.2">
      <c r="A4711" s="95"/>
    </row>
    <row r="4712" spans="1:1" x14ac:dyDescent="0.2">
      <c r="A4712" s="95"/>
    </row>
    <row r="4713" spans="1:1" x14ac:dyDescent="0.2">
      <c r="A4713" s="95"/>
    </row>
    <row r="4714" spans="1:1" x14ac:dyDescent="0.2">
      <c r="A4714" s="95"/>
    </row>
    <row r="4715" spans="1:1" x14ac:dyDescent="0.2">
      <c r="A4715" s="95"/>
    </row>
    <row r="4716" spans="1:1" x14ac:dyDescent="0.2">
      <c r="A4716" s="95"/>
    </row>
    <row r="4717" spans="1:1" x14ac:dyDescent="0.2">
      <c r="A4717" s="95"/>
    </row>
    <row r="4718" spans="1:1" x14ac:dyDescent="0.2">
      <c r="A4718" s="95"/>
    </row>
    <row r="4719" spans="1:1" x14ac:dyDescent="0.2">
      <c r="A4719" s="95"/>
    </row>
    <row r="4720" spans="1:1" x14ac:dyDescent="0.2">
      <c r="A4720" s="95"/>
    </row>
    <row r="4721" spans="1:1" x14ac:dyDescent="0.2">
      <c r="A4721" s="95"/>
    </row>
    <row r="4722" spans="1:1" x14ac:dyDescent="0.2">
      <c r="A4722" s="95"/>
    </row>
    <row r="4723" spans="1:1" x14ac:dyDescent="0.2">
      <c r="A4723" s="95"/>
    </row>
    <row r="4724" spans="1:1" x14ac:dyDescent="0.2">
      <c r="A4724" s="95"/>
    </row>
    <row r="4725" spans="1:1" x14ac:dyDescent="0.2">
      <c r="A4725" s="95"/>
    </row>
    <row r="4726" spans="1:1" x14ac:dyDescent="0.2">
      <c r="A4726" s="95"/>
    </row>
    <row r="4727" spans="1:1" x14ac:dyDescent="0.2">
      <c r="A4727" s="95"/>
    </row>
    <row r="4728" spans="1:1" x14ac:dyDescent="0.2">
      <c r="A4728" s="95"/>
    </row>
    <row r="4729" spans="1:1" x14ac:dyDescent="0.2">
      <c r="A4729" s="95"/>
    </row>
    <row r="4730" spans="1:1" x14ac:dyDescent="0.2">
      <c r="A4730" s="95"/>
    </row>
    <row r="4731" spans="1:1" x14ac:dyDescent="0.2">
      <c r="A4731" s="95"/>
    </row>
    <row r="4732" spans="1:1" x14ac:dyDescent="0.2">
      <c r="A4732" s="95"/>
    </row>
    <row r="4733" spans="1:1" x14ac:dyDescent="0.2">
      <c r="A4733" s="95"/>
    </row>
    <row r="4734" spans="1:1" x14ac:dyDescent="0.2">
      <c r="A4734" s="95"/>
    </row>
    <row r="4735" spans="1:1" x14ac:dyDescent="0.2">
      <c r="A4735" s="95"/>
    </row>
    <row r="4736" spans="1:1" x14ac:dyDescent="0.2">
      <c r="A4736" s="95"/>
    </row>
    <row r="4737" spans="1:1" x14ac:dyDescent="0.2">
      <c r="A4737" s="95"/>
    </row>
    <row r="4738" spans="1:1" x14ac:dyDescent="0.2">
      <c r="A4738" s="95"/>
    </row>
    <row r="4739" spans="1:1" x14ac:dyDescent="0.2">
      <c r="A4739" s="95"/>
    </row>
    <row r="4740" spans="1:1" x14ac:dyDescent="0.2">
      <c r="A4740" s="95"/>
    </row>
    <row r="4741" spans="1:1" x14ac:dyDescent="0.2">
      <c r="A4741" s="95"/>
    </row>
    <row r="4742" spans="1:1" x14ac:dyDescent="0.2">
      <c r="A4742" s="95"/>
    </row>
    <row r="4743" spans="1:1" x14ac:dyDescent="0.2">
      <c r="A4743" s="95"/>
    </row>
    <row r="4744" spans="1:1" x14ac:dyDescent="0.2">
      <c r="A4744" s="95"/>
    </row>
    <row r="4745" spans="1:1" x14ac:dyDescent="0.2">
      <c r="A4745" s="95"/>
    </row>
    <row r="4746" spans="1:1" x14ac:dyDescent="0.2">
      <c r="A4746" s="95"/>
    </row>
    <row r="4747" spans="1:1" x14ac:dyDescent="0.2">
      <c r="A4747" s="95"/>
    </row>
    <row r="4748" spans="1:1" x14ac:dyDescent="0.2">
      <c r="A4748" s="95"/>
    </row>
    <row r="4749" spans="1:1" x14ac:dyDescent="0.2">
      <c r="A4749" s="95"/>
    </row>
    <row r="4750" spans="1:1" x14ac:dyDescent="0.2">
      <c r="A4750" s="95"/>
    </row>
    <row r="4751" spans="1:1" x14ac:dyDescent="0.2">
      <c r="A4751" s="95"/>
    </row>
    <row r="4752" spans="1:1" x14ac:dyDescent="0.2">
      <c r="A4752" s="95"/>
    </row>
    <row r="4753" spans="1:1" x14ac:dyDescent="0.2">
      <c r="A4753" s="95"/>
    </row>
    <row r="4754" spans="1:1" x14ac:dyDescent="0.2">
      <c r="A4754" s="95"/>
    </row>
    <row r="4755" spans="1:1" x14ac:dyDescent="0.2">
      <c r="A4755" s="95"/>
    </row>
    <row r="4756" spans="1:1" x14ac:dyDescent="0.2">
      <c r="A4756" s="95"/>
    </row>
    <row r="4757" spans="1:1" x14ac:dyDescent="0.2">
      <c r="A4757" s="95"/>
    </row>
    <row r="4758" spans="1:1" x14ac:dyDescent="0.2">
      <c r="A4758" s="95"/>
    </row>
    <row r="4759" spans="1:1" x14ac:dyDescent="0.2">
      <c r="A4759" s="95"/>
    </row>
    <row r="4760" spans="1:1" x14ac:dyDescent="0.2">
      <c r="A4760" s="95"/>
    </row>
    <row r="4761" spans="1:1" x14ac:dyDescent="0.2">
      <c r="A4761" s="95"/>
    </row>
    <row r="4762" spans="1:1" x14ac:dyDescent="0.2">
      <c r="A4762" s="95"/>
    </row>
    <row r="4763" spans="1:1" x14ac:dyDescent="0.2">
      <c r="A4763" s="95"/>
    </row>
    <row r="4764" spans="1:1" x14ac:dyDescent="0.2">
      <c r="A4764" s="95"/>
    </row>
    <row r="4765" spans="1:1" x14ac:dyDescent="0.2">
      <c r="A4765" s="95"/>
    </row>
    <row r="4766" spans="1:1" x14ac:dyDescent="0.2">
      <c r="A4766" s="95"/>
    </row>
    <row r="4767" spans="1:1" x14ac:dyDescent="0.2">
      <c r="A4767" s="95"/>
    </row>
    <row r="4768" spans="1:1" x14ac:dyDescent="0.2">
      <c r="A4768" s="95"/>
    </row>
    <row r="4769" spans="1:1" x14ac:dyDescent="0.2">
      <c r="A4769" s="95"/>
    </row>
    <row r="4770" spans="1:1" x14ac:dyDescent="0.2">
      <c r="A4770" s="95"/>
    </row>
    <row r="4771" spans="1:1" x14ac:dyDescent="0.2">
      <c r="A4771" s="95"/>
    </row>
    <row r="4772" spans="1:1" x14ac:dyDescent="0.2">
      <c r="A4772" s="95"/>
    </row>
    <row r="4773" spans="1:1" x14ac:dyDescent="0.2">
      <c r="A4773" s="95"/>
    </row>
    <row r="4774" spans="1:1" x14ac:dyDescent="0.2">
      <c r="A4774" s="95"/>
    </row>
    <row r="4775" spans="1:1" x14ac:dyDescent="0.2">
      <c r="A4775" s="95"/>
    </row>
    <row r="4776" spans="1:1" x14ac:dyDescent="0.2">
      <c r="A4776" s="95"/>
    </row>
    <row r="4777" spans="1:1" x14ac:dyDescent="0.2">
      <c r="A4777" s="95"/>
    </row>
    <row r="4778" spans="1:1" x14ac:dyDescent="0.2">
      <c r="A4778" s="95"/>
    </row>
    <row r="4779" spans="1:1" x14ac:dyDescent="0.2">
      <c r="A4779" s="95"/>
    </row>
    <row r="4780" spans="1:1" x14ac:dyDescent="0.2">
      <c r="A4780" s="95"/>
    </row>
    <row r="4781" spans="1:1" x14ac:dyDescent="0.2">
      <c r="A4781" s="95"/>
    </row>
    <row r="4782" spans="1:1" x14ac:dyDescent="0.2">
      <c r="A4782" s="95"/>
    </row>
    <row r="4783" spans="1:1" x14ac:dyDescent="0.2">
      <c r="A4783" s="95"/>
    </row>
    <row r="4784" spans="1:1" x14ac:dyDescent="0.2">
      <c r="A4784" s="95"/>
    </row>
    <row r="4785" spans="1:1" x14ac:dyDescent="0.2">
      <c r="A4785" s="95"/>
    </row>
    <row r="4786" spans="1:1" x14ac:dyDescent="0.2">
      <c r="A4786" s="95"/>
    </row>
    <row r="4787" spans="1:1" x14ac:dyDescent="0.2">
      <c r="A4787" s="95"/>
    </row>
    <row r="4788" spans="1:1" x14ac:dyDescent="0.2">
      <c r="A4788" s="95"/>
    </row>
    <row r="4789" spans="1:1" x14ac:dyDescent="0.2">
      <c r="A4789" s="95"/>
    </row>
    <row r="4790" spans="1:1" x14ac:dyDescent="0.2">
      <c r="A4790" s="95"/>
    </row>
    <row r="4791" spans="1:1" x14ac:dyDescent="0.2">
      <c r="A4791" s="95"/>
    </row>
    <row r="4792" spans="1:1" x14ac:dyDescent="0.2">
      <c r="A4792" s="95"/>
    </row>
    <row r="4793" spans="1:1" x14ac:dyDescent="0.2">
      <c r="A4793" s="95"/>
    </row>
    <row r="4794" spans="1:1" x14ac:dyDescent="0.2">
      <c r="A4794" s="95"/>
    </row>
    <row r="4795" spans="1:1" x14ac:dyDescent="0.2">
      <c r="A4795" s="95"/>
    </row>
    <row r="4796" spans="1:1" x14ac:dyDescent="0.2">
      <c r="A4796" s="95"/>
    </row>
    <row r="4797" spans="1:1" x14ac:dyDescent="0.2">
      <c r="A4797" s="95"/>
    </row>
    <row r="4798" spans="1:1" x14ac:dyDescent="0.2">
      <c r="A4798" s="95"/>
    </row>
    <row r="4799" spans="1:1" x14ac:dyDescent="0.2">
      <c r="A4799" s="95"/>
    </row>
    <row r="4800" spans="1:1" x14ac:dyDescent="0.2">
      <c r="A4800" s="95"/>
    </row>
    <row r="4801" spans="1:1" x14ac:dyDescent="0.2">
      <c r="A4801" s="95"/>
    </row>
    <row r="4802" spans="1:1" x14ac:dyDescent="0.2">
      <c r="A4802" s="95"/>
    </row>
    <row r="4803" spans="1:1" x14ac:dyDescent="0.2">
      <c r="A4803" s="95"/>
    </row>
    <row r="4804" spans="1:1" x14ac:dyDescent="0.2">
      <c r="A4804" s="95"/>
    </row>
    <row r="4805" spans="1:1" x14ac:dyDescent="0.2">
      <c r="A4805" s="95"/>
    </row>
    <row r="4806" spans="1:1" x14ac:dyDescent="0.2">
      <c r="A4806" s="95"/>
    </row>
    <row r="4807" spans="1:1" x14ac:dyDescent="0.2">
      <c r="A4807" s="95"/>
    </row>
    <row r="4808" spans="1:1" x14ac:dyDescent="0.2">
      <c r="A4808" s="95"/>
    </row>
    <row r="4809" spans="1:1" x14ac:dyDescent="0.2">
      <c r="A4809" s="95"/>
    </row>
    <row r="4810" spans="1:1" x14ac:dyDescent="0.2">
      <c r="A4810" s="95"/>
    </row>
    <row r="4811" spans="1:1" x14ac:dyDescent="0.2">
      <c r="A4811" s="95"/>
    </row>
    <row r="4812" spans="1:1" x14ac:dyDescent="0.2">
      <c r="A4812" s="95"/>
    </row>
    <row r="4813" spans="1:1" x14ac:dyDescent="0.2">
      <c r="A4813" s="95"/>
    </row>
    <row r="4814" spans="1:1" x14ac:dyDescent="0.2">
      <c r="A4814" s="95"/>
    </row>
    <row r="4815" spans="1:1" x14ac:dyDescent="0.2">
      <c r="A4815" s="95"/>
    </row>
    <row r="4816" spans="1:1" x14ac:dyDescent="0.2">
      <c r="A4816" s="95"/>
    </row>
    <row r="4817" spans="1:1" x14ac:dyDescent="0.2">
      <c r="A4817" s="95"/>
    </row>
    <row r="4818" spans="1:1" x14ac:dyDescent="0.2">
      <c r="A4818" s="95"/>
    </row>
    <row r="4819" spans="1:1" x14ac:dyDescent="0.2">
      <c r="A4819" s="95"/>
    </row>
    <row r="4820" spans="1:1" x14ac:dyDescent="0.2">
      <c r="A4820" s="95"/>
    </row>
    <row r="4821" spans="1:1" x14ac:dyDescent="0.2">
      <c r="A4821" s="95"/>
    </row>
    <row r="4822" spans="1:1" x14ac:dyDescent="0.2">
      <c r="A4822" s="95"/>
    </row>
    <row r="4823" spans="1:1" x14ac:dyDescent="0.2">
      <c r="A4823" s="95"/>
    </row>
    <row r="4824" spans="1:1" x14ac:dyDescent="0.2">
      <c r="A4824" s="95"/>
    </row>
    <row r="4825" spans="1:1" x14ac:dyDescent="0.2">
      <c r="A4825" s="95"/>
    </row>
    <row r="4826" spans="1:1" x14ac:dyDescent="0.2">
      <c r="A4826" s="95"/>
    </row>
    <row r="4827" spans="1:1" x14ac:dyDescent="0.2">
      <c r="A4827" s="95"/>
    </row>
    <row r="4828" spans="1:1" x14ac:dyDescent="0.2">
      <c r="A4828" s="95"/>
    </row>
    <row r="4829" spans="1:1" x14ac:dyDescent="0.2">
      <c r="A4829" s="95"/>
    </row>
    <row r="4830" spans="1:1" x14ac:dyDescent="0.2">
      <c r="A4830" s="95"/>
    </row>
    <row r="4831" spans="1:1" x14ac:dyDescent="0.2">
      <c r="A4831" s="95"/>
    </row>
    <row r="4832" spans="1:1" x14ac:dyDescent="0.2">
      <c r="A4832" s="95"/>
    </row>
    <row r="4833" spans="1:1" x14ac:dyDescent="0.2">
      <c r="A4833" s="95"/>
    </row>
    <row r="4834" spans="1:1" x14ac:dyDescent="0.2">
      <c r="A4834" s="95"/>
    </row>
    <row r="4835" spans="1:1" x14ac:dyDescent="0.2">
      <c r="A4835" s="95"/>
    </row>
    <row r="4836" spans="1:1" x14ac:dyDescent="0.2">
      <c r="A4836" s="95"/>
    </row>
    <row r="4837" spans="1:1" x14ac:dyDescent="0.2">
      <c r="A4837" s="95"/>
    </row>
    <row r="4838" spans="1:1" x14ac:dyDescent="0.2">
      <c r="A4838" s="95"/>
    </row>
    <row r="4839" spans="1:1" x14ac:dyDescent="0.2">
      <c r="A4839" s="95"/>
    </row>
    <row r="4840" spans="1:1" x14ac:dyDescent="0.2">
      <c r="A4840" s="95"/>
    </row>
    <row r="4841" spans="1:1" x14ac:dyDescent="0.2">
      <c r="A4841" s="95"/>
    </row>
    <row r="4842" spans="1:1" x14ac:dyDescent="0.2">
      <c r="A4842" s="95"/>
    </row>
    <row r="4843" spans="1:1" x14ac:dyDescent="0.2">
      <c r="A4843" s="95"/>
    </row>
    <row r="4844" spans="1:1" x14ac:dyDescent="0.2">
      <c r="A4844" s="95"/>
    </row>
    <row r="4845" spans="1:1" x14ac:dyDescent="0.2">
      <c r="A4845" s="95"/>
    </row>
    <row r="4846" spans="1:1" x14ac:dyDescent="0.2">
      <c r="A4846" s="95"/>
    </row>
    <row r="4847" spans="1:1" x14ac:dyDescent="0.2">
      <c r="A4847" s="95"/>
    </row>
    <row r="4848" spans="1:1" x14ac:dyDescent="0.2">
      <c r="A4848" s="95"/>
    </row>
    <row r="4849" spans="1:1" x14ac:dyDescent="0.2">
      <c r="A4849" s="95"/>
    </row>
    <row r="4850" spans="1:1" x14ac:dyDescent="0.2">
      <c r="A4850" s="95"/>
    </row>
    <row r="4851" spans="1:1" x14ac:dyDescent="0.2">
      <c r="A4851" s="95"/>
    </row>
    <row r="4852" spans="1:1" x14ac:dyDescent="0.2">
      <c r="A4852" s="95"/>
    </row>
    <row r="4853" spans="1:1" x14ac:dyDescent="0.2">
      <c r="A4853" s="95"/>
    </row>
    <row r="4854" spans="1:1" x14ac:dyDescent="0.2">
      <c r="A4854" s="95"/>
    </row>
    <row r="4855" spans="1:1" x14ac:dyDescent="0.2">
      <c r="A4855" s="95"/>
    </row>
    <row r="4856" spans="1:1" x14ac:dyDescent="0.2">
      <c r="A4856" s="95"/>
    </row>
    <row r="4857" spans="1:1" x14ac:dyDescent="0.2">
      <c r="A4857" s="95"/>
    </row>
    <row r="4858" spans="1:1" x14ac:dyDescent="0.2">
      <c r="A4858" s="95"/>
    </row>
    <row r="4859" spans="1:1" x14ac:dyDescent="0.2">
      <c r="A4859" s="95"/>
    </row>
    <row r="4860" spans="1:1" x14ac:dyDescent="0.2">
      <c r="A4860" s="95"/>
    </row>
    <row r="4861" spans="1:1" x14ac:dyDescent="0.2">
      <c r="A4861" s="95"/>
    </row>
    <row r="4862" spans="1:1" x14ac:dyDescent="0.2">
      <c r="A4862" s="95"/>
    </row>
    <row r="4863" spans="1:1" x14ac:dyDescent="0.2">
      <c r="A4863" s="95"/>
    </row>
    <row r="4864" spans="1:1" x14ac:dyDescent="0.2">
      <c r="A4864" s="95"/>
    </row>
    <row r="4865" spans="1:1" x14ac:dyDescent="0.2">
      <c r="A4865" s="95"/>
    </row>
    <row r="4866" spans="1:1" x14ac:dyDescent="0.2">
      <c r="A4866" s="95"/>
    </row>
    <row r="4867" spans="1:1" x14ac:dyDescent="0.2">
      <c r="A4867" s="95"/>
    </row>
    <row r="4868" spans="1:1" x14ac:dyDescent="0.2">
      <c r="A4868" s="95"/>
    </row>
    <row r="4869" spans="1:1" x14ac:dyDescent="0.2">
      <c r="A4869" s="95"/>
    </row>
    <row r="4870" spans="1:1" x14ac:dyDescent="0.2">
      <c r="A4870" s="95"/>
    </row>
    <row r="4871" spans="1:1" x14ac:dyDescent="0.2">
      <c r="A4871" s="95"/>
    </row>
    <row r="4872" spans="1:1" x14ac:dyDescent="0.2">
      <c r="A4872" s="95"/>
    </row>
    <row r="4873" spans="1:1" x14ac:dyDescent="0.2">
      <c r="A4873" s="95"/>
    </row>
    <row r="4874" spans="1:1" x14ac:dyDescent="0.2">
      <c r="A4874" s="95"/>
    </row>
    <row r="4875" spans="1:1" x14ac:dyDescent="0.2">
      <c r="A4875" s="95"/>
    </row>
    <row r="4876" spans="1:1" x14ac:dyDescent="0.2">
      <c r="A4876" s="95"/>
    </row>
    <row r="4877" spans="1:1" x14ac:dyDescent="0.2">
      <c r="A4877" s="95"/>
    </row>
    <row r="4878" spans="1:1" x14ac:dyDescent="0.2">
      <c r="A4878" s="95"/>
    </row>
    <row r="4879" spans="1:1" x14ac:dyDescent="0.2">
      <c r="A4879" s="95"/>
    </row>
    <row r="4880" spans="1:1" x14ac:dyDescent="0.2">
      <c r="A4880" s="95"/>
    </row>
    <row r="4881" spans="1:1" x14ac:dyDescent="0.2">
      <c r="A4881" s="95"/>
    </row>
    <row r="4882" spans="1:1" x14ac:dyDescent="0.2">
      <c r="A4882" s="95"/>
    </row>
    <row r="4883" spans="1:1" x14ac:dyDescent="0.2">
      <c r="A4883" s="95"/>
    </row>
    <row r="4884" spans="1:1" x14ac:dyDescent="0.2">
      <c r="A4884" s="95"/>
    </row>
    <row r="4885" spans="1:1" x14ac:dyDescent="0.2">
      <c r="A4885" s="95"/>
    </row>
    <row r="4886" spans="1:1" x14ac:dyDescent="0.2">
      <c r="A4886" s="95"/>
    </row>
    <row r="4887" spans="1:1" x14ac:dyDescent="0.2">
      <c r="A4887" s="95"/>
    </row>
    <row r="4888" spans="1:1" x14ac:dyDescent="0.2">
      <c r="A4888" s="95"/>
    </row>
    <row r="4889" spans="1:1" x14ac:dyDescent="0.2">
      <c r="A4889" s="95"/>
    </row>
    <row r="4890" spans="1:1" x14ac:dyDescent="0.2">
      <c r="A4890" s="95"/>
    </row>
    <row r="4891" spans="1:1" x14ac:dyDescent="0.2">
      <c r="A4891" s="95"/>
    </row>
    <row r="4892" spans="1:1" x14ac:dyDescent="0.2">
      <c r="A4892" s="95"/>
    </row>
    <row r="4893" spans="1:1" x14ac:dyDescent="0.2">
      <c r="A4893" s="95"/>
    </row>
    <row r="4894" spans="1:1" x14ac:dyDescent="0.2">
      <c r="A4894" s="95"/>
    </row>
    <row r="4895" spans="1:1" x14ac:dyDescent="0.2">
      <c r="A4895" s="95"/>
    </row>
    <row r="4896" spans="1:1" x14ac:dyDescent="0.2">
      <c r="A4896" s="95"/>
    </row>
    <row r="4897" spans="1:1" x14ac:dyDescent="0.2">
      <c r="A4897" s="95"/>
    </row>
    <row r="4898" spans="1:1" x14ac:dyDescent="0.2">
      <c r="A4898" s="95"/>
    </row>
    <row r="4899" spans="1:1" x14ac:dyDescent="0.2">
      <c r="A4899" s="95"/>
    </row>
    <row r="4900" spans="1:1" x14ac:dyDescent="0.2">
      <c r="A4900" s="95"/>
    </row>
    <row r="4901" spans="1:1" x14ac:dyDescent="0.2">
      <c r="A4901" s="95"/>
    </row>
    <row r="4902" spans="1:1" x14ac:dyDescent="0.2">
      <c r="A4902" s="95"/>
    </row>
    <row r="4903" spans="1:1" x14ac:dyDescent="0.2">
      <c r="A4903" s="95"/>
    </row>
    <row r="4904" spans="1:1" x14ac:dyDescent="0.2">
      <c r="A4904" s="95"/>
    </row>
    <row r="4905" spans="1:1" x14ac:dyDescent="0.2">
      <c r="A4905" s="95"/>
    </row>
    <row r="4906" spans="1:1" x14ac:dyDescent="0.2">
      <c r="A4906" s="95"/>
    </row>
    <row r="4907" spans="1:1" x14ac:dyDescent="0.2">
      <c r="A4907" s="95"/>
    </row>
    <row r="4908" spans="1:1" x14ac:dyDescent="0.2">
      <c r="A4908" s="95"/>
    </row>
    <row r="4909" spans="1:1" x14ac:dyDescent="0.2">
      <c r="A4909" s="95"/>
    </row>
    <row r="4910" spans="1:1" x14ac:dyDescent="0.2">
      <c r="A4910" s="95"/>
    </row>
    <row r="4911" spans="1:1" x14ac:dyDescent="0.2">
      <c r="A4911" s="95"/>
    </row>
    <row r="4912" spans="1:1" x14ac:dyDescent="0.2">
      <c r="A4912" s="95"/>
    </row>
    <row r="4913" spans="1:1" x14ac:dyDescent="0.2">
      <c r="A4913" s="95"/>
    </row>
    <row r="4914" spans="1:1" x14ac:dyDescent="0.2">
      <c r="A4914" s="95"/>
    </row>
    <row r="4915" spans="1:1" x14ac:dyDescent="0.2">
      <c r="A4915" s="95"/>
    </row>
    <row r="4916" spans="1:1" x14ac:dyDescent="0.2">
      <c r="A4916" s="95"/>
    </row>
    <row r="4917" spans="1:1" x14ac:dyDescent="0.2">
      <c r="A4917" s="95"/>
    </row>
    <row r="4918" spans="1:1" x14ac:dyDescent="0.2">
      <c r="A4918" s="95"/>
    </row>
    <row r="4919" spans="1:1" x14ac:dyDescent="0.2">
      <c r="A4919" s="95"/>
    </row>
    <row r="4920" spans="1:1" x14ac:dyDescent="0.2">
      <c r="A4920" s="95"/>
    </row>
    <row r="4921" spans="1:1" x14ac:dyDescent="0.2">
      <c r="A4921" s="95"/>
    </row>
    <row r="4922" spans="1:1" x14ac:dyDescent="0.2">
      <c r="A4922" s="95"/>
    </row>
    <row r="4923" spans="1:1" x14ac:dyDescent="0.2">
      <c r="A4923" s="95"/>
    </row>
    <row r="4924" spans="1:1" x14ac:dyDescent="0.2">
      <c r="A4924" s="95"/>
    </row>
    <row r="4925" spans="1:1" x14ac:dyDescent="0.2">
      <c r="A4925" s="95"/>
    </row>
    <row r="4926" spans="1:1" x14ac:dyDescent="0.2">
      <c r="A4926" s="95"/>
    </row>
    <row r="4927" spans="1:1" x14ac:dyDescent="0.2">
      <c r="A4927" s="95"/>
    </row>
    <row r="4928" spans="1:1" x14ac:dyDescent="0.2">
      <c r="A4928" s="95"/>
    </row>
    <row r="4929" spans="1:1" x14ac:dyDescent="0.2">
      <c r="A4929" s="95"/>
    </row>
    <row r="4930" spans="1:1" x14ac:dyDescent="0.2">
      <c r="A4930" s="95"/>
    </row>
    <row r="4931" spans="1:1" x14ac:dyDescent="0.2">
      <c r="A4931" s="95"/>
    </row>
    <row r="4932" spans="1:1" x14ac:dyDescent="0.2">
      <c r="A4932" s="95"/>
    </row>
    <row r="4933" spans="1:1" x14ac:dyDescent="0.2">
      <c r="A4933" s="95"/>
    </row>
    <row r="4934" spans="1:1" x14ac:dyDescent="0.2">
      <c r="A4934" s="95"/>
    </row>
    <row r="4935" spans="1:1" x14ac:dyDescent="0.2">
      <c r="A4935" s="95"/>
    </row>
    <row r="4936" spans="1:1" x14ac:dyDescent="0.2">
      <c r="A4936" s="95"/>
    </row>
    <row r="4937" spans="1:1" x14ac:dyDescent="0.2">
      <c r="A4937" s="95"/>
    </row>
    <row r="4938" spans="1:1" x14ac:dyDescent="0.2">
      <c r="A4938" s="95"/>
    </row>
    <row r="4939" spans="1:1" x14ac:dyDescent="0.2">
      <c r="A4939" s="95"/>
    </row>
    <row r="4940" spans="1:1" x14ac:dyDescent="0.2">
      <c r="A4940" s="95"/>
    </row>
    <row r="4941" spans="1:1" x14ac:dyDescent="0.2">
      <c r="A4941" s="95"/>
    </row>
    <row r="4942" spans="1:1" x14ac:dyDescent="0.2">
      <c r="A4942" s="95"/>
    </row>
    <row r="4943" spans="1:1" x14ac:dyDescent="0.2">
      <c r="A4943" s="95"/>
    </row>
    <row r="4944" spans="1:1" x14ac:dyDescent="0.2">
      <c r="A4944" s="95"/>
    </row>
    <row r="4945" spans="1:1" x14ac:dyDescent="0.2">
      <c r="A4945" s="95"/>
    </row>
    <row r="4946" spans="1:1" x14ac:dyDescent="0.2">
      <c r="A4946" s="95"/>
    </row>
    <row r="4947" spans="1:1" x14ac:dyDescent="0.2">
      <c r="A4947" s="95"/>
    </row>
    <row r="4948" spans="1:1" x14ac:dyDescent="0.2">
      <c r="A4948" s="95"/>
    </row>
    <row r="4949" spans="1:1" x14ac:dyDescent="0.2">
      <c r="A4949" s="95"/>
    </row>
    <row r="4950" spans="1:1" x14ac:dyDescent="0.2">
      <c r="A4950" s="95"/>
    </row>
    <row r="4951" spans="1:1" x14ac:dyDescent="0.2">
      <c r="A4951" s="95"/>
    </row>
    <row r="4952" spans="1:1" x14ac:dyDescent="0.2">
      <c r="A4952" s="95"/>
    </row>
    <row r="4953" spans="1:1" x14ac:dyDescent="0.2">
      <c r="A4953" s="95"/>
    </row>
    <row r="4954" spans="1:1" x14ac:dyDescent="0.2">
      <c r="A4954" s="95"/>
    </row>
    <row r="4955" spans="1:1" x14ac:dyDescent="0.2">
      <c r="A4955" s="95"/>
    </row>
    <row r="4956" spans="1:1" x14ac:dyDescent="0.2">
      <c r="A4956" s="95"/>
    </row>
    <row r="4957" spans="1:1" x14ac:dyDescent="0.2">
      <c r="A4957" s="95"/>
    </row>
    <row r="4958" spans="1:1" x14ac:dyDescent="0.2">
      <c r="A4958" s="95"/>
    </row>
    <row r="4959" spans="1:1" x14ac:dyDescent="0.2">
      <c r="A4959" s="95"/>
    </row>
    <row r="4960" spans="1:1" x14ac:dyDescent="0.2">
      <c r="A4960" s="95"/>
    </row>
    <row r="4961" spans="1:1" x14ac:dyDescent="0.2">
      <c r="A4961" s="95"/>
    </row>
    <row r="4962" spans="1:1" x14ac:dyDescent="0.2">
      <c r="A4962" s="95"/>
    </row>
    <row r="4963" spans="1:1" x14ac:dyDescent="0.2">
      <c r="A4963" s="95"/>
    </row>
    <row r="4964" spans="1:1" x14ac:dyDescent="0.2">
      <c r="A4964" s="95"/>
    </row>
    <row r="4965" spans="1:1" x14ac:dyDescent="0.2">
      <c r="A4965" s="95"/>
    </row>
    <row r="4966" spans="1:1" x14ac:dyDescent="0.2">
      <c r="A4966" s="95"/>
    </row>
    <row r="4967" spans="1:1" x14ac:dyDescent="0.2">
      <c r="A4967" s="95"/>
    </row>
    <row r="4968" spans="1:1" x14ac:dyDescent="0.2">
      <c r="A4968" s="95"/>
    </row>
    <row r="4969" spans="1:1" x14ac:dyDescent="0.2">
      <c r="A4969" s="95"/>
    </row>
    <row r="4970" spans="1:1" x14ac:dyDescent="0.2">
      <c r="A4970" s="95"/>
    </row>
    <row r="4971" spans="1:1" x14ac:dyDescent="0.2">
      <c r="A4971" s="95"/>
    </row>
    <row r="4972" spans="1:1" x14ac:dyDescent="0.2">
      <c r="A4972" s="95"/>
    </row>
    <row r="4973" spans="1:1" x14ac:dyDescent="0.2">
      <c r="A4973" s="95"/>
    </row>
    <row r="4974" spans="1:1" x14ac:dyDescent="0.2">
      <c r="A4974" s="95"/>
    </row>
    <row r="4975" spans="1:1" x14ac:dyDescent="0.2">
      <c r="A4975" s="95"/>
    </row>
    <row r="4976" spans="1:1" x14ac:dyDescent="0.2">
      <c r="A4976" s="95"/>
    </row>
    <row r="4977" spans="1:1" x14ac:dyDescent="0.2">
      <c r="A4977" s="95"/>
    </row>
    <row r="4978" spans="1:1" x14ac:dyDescent="0.2">
      <c r="A4978" s="95"/>
    </row>
    <row r="4979" spans="1:1" x14ac:dyDescent="0.2">
      <c r="A4979" s="95"/>
    </row>
    <row r="4980" spans="1:1" x14ac:dyDescent="0.2">
      <c r="A4980" s="95"/>
    </row>
    <row r="4981" spans="1:1" x14ac:dyDescent="0.2">
      <c r="A4981" s="95"/>
    </row>
    <row r="4982" spans="1:1" x14ac:dyDescent="0.2">
      <c r="A4982" s="95"/>
    </row>
    <row r="4983" spans="1:1" x14ac:dyDescent="0.2">
      <c r="A4983" s="95"/>
    </row>
    <row r="4984" spans="1:1" x14ac:dyDescent="0.2">
      <c r="A4984" s="95"/>
    </row>
    <row r="4985" spans="1:1" x14ac:dyDescent="0.2">
      <c r="A4985" s="95"/>
    </row>
    <row r="4986" spans="1:1" x14ac:dyDescent="0.2">
      <c r="A4986" s="95"/>
    </row>
    <row r="4987" spans="1:1" x14ac:dyDescent="0.2">
      <c r="A4987" s="95"/>
    </row>
    <row r="4988" spans="1:1" x14ac:dyDescent="0.2">
      <c r="A4988" s="95"/>
    </row>
    <row r="4989" spans="1:1" x14ac:dyDescent="0.2">
      <c r="A4989" s="95"/>
    </row>
    <row r="4990" spans="1:1" x14ac:dyDescent="0.2">
      <c r="A4990" s="95"/>
    </row>
    <row r="4991" spans="1:1" x14ac:dyDescent="0.2">
      <c r="A4991" s="95"/>
    </row>
    <row r="4992" spans="1:1" x14ac:dyDescent="0.2">
      <c r="A4992" s="95"/>
    </row>
    <row r="4993" spans="1:1" x14ac:dyDescent="0.2">
      <c r="A4993" s="95"/>
    </row>
    <row r="4994" spans="1:1" x14ac:dyDescent="0.2">
      <c r="A4994" s="95"/>
    </row>
    <row r="4995" spans="1:1" x14ac:dyDescent="0.2">
      <c r="A4995" s="95"/>
    </row>
    <row r="4996" spans="1:1" x14ac:dyDescent="0.2">
      <c r="A4996" s="95"/>
    </row>
    <row r="4997" spans="1:1" x14ac:dyDescent="0.2">
      <c r="A4997" s="95"/>
    </row>
    <row r="4998" spans="1:1" x14ac:dyDescent="0.2">
      <c r="A4998" s="95"/>
    </row>
    <row r="4999" spans="1:1" x14ac:dyDescent="0.2">
      <c r="A4999" s="95"/>
    </row>
    <row r="5000" spans="1:1" x14ac:dyDescent="0.2">
      <c r="A5000" s="95"/>
    </row>
    <row r="5001" spans="1:1" x14ac:dyDescent="0.2">
      <c r="A5001" s="95"/>
    </row>
    <row r="5002" spans="1:1" x14ac:dyDescent="0.2">
      <c r="A5002" s="95"/>
    </row>
    <row r="5003" spans="1:1" x14ac:dyDescent="0.2">
      <c r="A5003" s="95"/>
    </row>
    <row r="5004" spans="1:1" x14ac:dyDescent="0.2">
      <c r="A5004" s="95"/>
    </row>
    <row r="5005" spans="1:1" x14ac:dyDescent="0.2">
      <c r="A5005" s="95"/>
    </row>
    <row r="5006" spans="1:1" x14ac:dyDescent="0.2">
      <c r="A5006" s="95"/>
    </row>
    <row r="5007" spans="1:1" x14ac:dyDescent="0.2">
      <c r="A5007" s="95"/>
    </row>
    <row r="5008" spans="1:1" x14ac:dyDescent="0.2">
      <c r="A5008" s="95"/>
    </row>
    <row r="5009" spans="1:1" x14ac:dyDescent="0.2">
      <c r="A5009" s="95"/>
    </row>
    <row r="5010" spans="1:1" x14ac:dyDescent="0.2">
      <c r="A5010" s="95"/>
    </row>
    <row r="5011" spans="1:1" x14ac:dyDescent="0.2">
      <c r="A5011" s="95"/>
    </row>
    <row r="5012" spans="1:1" x14ac:dyDescent="0.2">
      <c r="A5012" s="95"/>
    </row>
    <row r="5013" spans="1:1" x14ac:dyDescent="0.2">
      <c r="A5013" s="95"/>
    </row>
    <row r="5014" spans="1:1" x14ac:dyDescent="0.2">
      <c r="A5014" s="95"/>
    </row>
    <row r="5015" spans="1:1" x14ac:dyDescent="0.2">
      <c r="A5015" s="95"/>
    </row>
    <row r="5016" spans="1:1" x14ac:dyDescent="0.2">
      <c r="A5016" s="95"/>
    </row>
    <row r="5017" spans="1:1" x14ac:dyDescent="0.2">
      <c r="A5017" s="95"/>
    </row>
    <row r="5018" spans="1:1" x14ac:dyDescent="0.2">
      <c r="A5018" s="95"/>
    </row>
    <row r="5019" spans="1:1" x14ac:dyDescent="0.2">
      <c r="A5019" s="95"/>
    </row>
    <row r="5020" spans="1:1" x14ac:dyDescent="0.2">
      <c r="A5020" s="95"/>
    </row>
    <row r="5021" spans="1:1" x14ac:dyDescent="0.2">
      <c r="A5021" s="95"/>
    </row>
    <row r="5022" spans="1:1" x14ac:dyDescent="0.2">
      <c r="A5022" s="95"/>
    </row>
    <row r="5023" spans="1:1" x14ac:dyDescent="0.2">
      <c r="A5023" s="95"/>
    </row>
    <row r="5024" spans="1:1" x14ac:dyDescent="0.2">
      <c r="A5024" s="95"/>
    </row>
    <row r="5025" spans="1:1" x14ac:dyDescent="0.2">
      <c r="A5025" s="95"/>
    </row>
    <row r="5026" spans="1:1" x14ac:dyDescent="0.2">
      <c r="A5026" s="95"/>
    </row>
    <row r="5027" spans="1:1" x14ac:dyDescent="0.2">
      <c r="A5027" s="95"/>
    </row>
    <row r="5028" spans="1:1" x14ac:dyDescent="0.2">
      <c r="A5028" s="95"/>
    </row>
    <row r="5029" spans="1:1" x14ac:dyDescent="0.2">
      <c r="A5029" s="95"/>
    </row>
    <row r="5030" spans="1:1" x14ac:dyDescent="0.2">
      <c r="A5030" s="95"/>
    </row>
    <row r="5031" spans="1:1" x14ac:dyDescent="0.2">
      <c r="A5031" s="95"/>
    </row>
    <row r="5032" spans="1:1" x14ac:dyDescent="0.2">
      <c r="A5032" s="95"/>
    </row>
    <row r="5033" spans="1:1" x14ac:dyDescent="0.2">
      <c r="A5033" s="95"/>
    </row>
    <row r="5034" spans="1:1" x14ac:dyDescent="0.2">
      <c r="A5034" s="95"/>
    </row>
    <row r="5035" spans="1:1" x14ac:dyDescent="0.2">
      <c r="A5035" s="95"/>
    </row>
    <row r="5036" spans="1:1" x14ac:dyDescent="0.2">
      <c r="A5036" s="95"/>
    </row>
    <row r="5037" spans="1:1" x14ac:dyDescent="0.2">
      <c r="A5037" s="95"/>
    </row>
    <row r="5038" spans="1:1" x14ac:dyDescent="0.2">
      <c r="A5038" s="95"/>
    </row>
    <row r="5039" spans="1:1" x14ac:dyDescent="0.2">
      <c r="A5039" s="95"/>
    </row>
    <row r="5040" spans="1:1" x14ac:dyDescent="0.2">
      <c r="A5040" s="95"/>
    </row>
    <row r="5041" spans="1:1" x14ac:dyDescent="0.2">
      <c r="A5041" s="95"/>
    </row>
    <row r="5042" spans="1:1" x14ac:dyDescent="0.2">
      <c r="A5042" s="95"/>
    </row>
    <row r="5043" spans="1:1" x14ac:dyDescent="0.2">
      <c r="A5043" s="95"/>
    </row>
    <row r="5044" spans="1:1" x14ac:dyDescent="0.2">
      <c r="A5044" s="95"/>
    </row>
    <row r="5045" spans="1:1" x14ac:dyDescent="0.2">
      <c r="A5045" s="95"/>
    </row>
    <row r="5046" spans="1:1" x14ac:dyDescent="0.2">
      <c r="A5046" s="95"/>
    </row>
    <row r="5047" spans="1:1" x14ac:dyDescent="0.2">
      <c r="A5047" s="95"/>
    </row>
    <row r="5048" spans="1:1" x14ac:dyDescent="0.2">
      <c r="A5048" s="95"/>
    </row>
    <row r="5049" spans="1:1" x14ac:dyDescent="0.2">
      <c r="A5049" s="95"/>
    </row>
    <row r="5050" spans="1:1" x14ac:dyDescent="0.2">
      <c r="A5050" s="95"/>
    </row>
    <row r="5051" spans="1:1" x14ac:dyDescent="0.2">
      <c r="A5051" s="95"/>
    </row>
    <row r="5052" spans="1:1" x14ac:dyDescent="0.2">
      <c r="A5052" s="95"/>
    </row>
    <row r="5053" spans="1:1" x14ac:dyDescent="0.2">
      <c r="A5053" s="95"/>
    </row>
    <row r="5054" spans="1:1" x14ac:dyDescent="0.2">
      <c r="A5054" s="95"/>
    </row>
    <row r="5055" spans="1:1" x14ac:dyDescent="0.2">
      <c r="A5055" s="95"/>
    </row>
    <row r="5056" spans="1:1" x14ac:dyDescent="0.2">
      <c r="A5056" s="95"/>
    </row>
    <row r="5057" spans="1:1" x14ac:dyDescent="0.2">
      <c r="A5057" s="95"/>
    </row>
    <row r="5058" spans="1:1" x14ac:dyDescent="0.2">
      <c r="A5058" s="95"/>
    </row>
    <row r="5059" spans="1:1" x14ac:dyDescent="0.2">
      <c r="A5059" s="95"/>
    </row>
    <row r="5060" spans="1:1" x14ac:dyDescent="0.2">
      <c r="A5060" s="95"/>
    </row>
    <row r="5061" spans="1:1" x14ac:dyDescent="0.2">
      <c r="A5061" s="95"/>
    </row>
    <row r="5062" spans="1:1" x14ac:dyDescent="0.2">
      <c r="A5062" s="95"/>
    </row>
    <row r="5063" spans="1:1" x14ac:dyDescent="0.2">
      <c r="A5063" s="95"/>
    </row>
    <row r="5064" spans="1:1" x14ac:dyDescent="0.2">
      <c r="A5064" s="95"/>
    </row>
    <row r="5065" spans="1:1" x14ac:dyDescent="0.2">
      <c r="A5065" s="95"/>
    </row>
    <row r="5066" spans="1:1" x14ac:dyDescent="0.2">
      <c r="A5066" s="95"/>
    </row>
    <row r="5067" spans="1:1" x14ac:dyDescent="0.2">
      <c r="A5067" s="95"/>
    </row>
    <row r="5068" spans="1:1" x14ac:dyDescent="0.2">
      <c r="A5068" s="95"/>
    </row>
    <row r="5069" spans="1:1" x14ac:dyDescent="0.2">
      <c r="A5069" s="95"/>
    </row>
    <row r="5070" spans="1:1" x14ac:dyDescent="0.2">
      <c r="A5070" s="95"/>
    </row>
    <row r="5071" spans="1:1" x14ac:dyDescent="0.2">
      <c r="A5071" s="95"/>
    </row>
    <row r="5072" spans="1:1" x14ac:dyDescent="0.2">
      <c r="A5072" s="95"/>
    </row>
    <row r="5073" spans="1:1" x14ac:dyDescent="0.2">
      <c r="A5073" s="95"/>
    </row>
    <row r="5074" spans="1:1" x14ac:dyDescent="0.2">
      <c r="A5074" s="95"/>
    </row>
    <row r="5075" spans="1:1" x14ac:dyDescent="0.2">
      <c r="A5075" s="95"/>
    </row>
    <row r="5076" spans="1:1" x14ac:dyDescent="0.2">
      <c r="A5076" s="95"/>
    </row>
    <row r="5077" spans="1:1" x14ac:dyDescent="0.2">
      <c r="A5077" s="95"/>
    </row>
    <row r="5078" spans="1:1" x14ac:dyDescent="0.2">
      <c r="A5078" s="95"/>
    </row>
    <row r="5079" spans="1:1" x14ac:dyDescent="0.2">
      <c r="A5079" s="95"/>
    </row>
    <row r="5080" spans="1:1" x14ac:dyDescent="0.2">
      <c r="A5080" s="95"/>
    </row>
    <row r="5081" spans="1:1" x14ac:dyDescent="0.2">
      <c r="A5081" s="95"/>
    </row>
    <row r="5082" spans="1:1" x14ac:dyDescent="0.2">
      <c r="A5082" s="95"/>
    </row>
    <row r="5083" spans="1:1" x14ac:dyDescent="0.2">
      <c r="A5083" s="95"/>
    </row>
    <row r="5084" spans="1:1" x14ac:dyDescent="0.2">
      <c r="A5084" s="95"/>
    </row>
    <row r="5085" spans="1:1" x14ac:dyDescent="0.2">
      <c r="A5085" s="95"/>
    </row>
    <row r="5086" spans="1:1" x14ac:dyDescent="0.2">
      <c r="A5086" s="95"/>
    </row>
    <row r="5087" spans="1:1" x14ac:dyDescent="0.2">
      <c r="A5087" s="95"/>
    </row>
    <row r="5088" spans="1:1" x14ac:dyDescent="0.2">
      <c r="A5088" s="95"/>
    </row>
    <row r="5089" spans="1:1" x14ac:dyDescent="0.2">
      <c r="A5089" s="95"/>
    </row>
    <row r="5090" spans="1:1" x14ac:dyDescent="0.2">
      <c r="A5090" s="95"/>
    </row>
    <row r="5091" spans="1:1" x14ac:dyDescent="0.2">
      <c r="A5091" s="95"/>
    </row>
    <row r="5092" spans="1:1" x14ac:dyDescent="0.2">
      <c r="A5092" s="95"/>
    </row>
    <row r="5093" spans="1:1" x14ac:dyDescent="0.2">
      <c r="A5093" s="95"/>
    </row>
    <row r="5094" spans="1:1" x14ac:dyDescent="0.2">
      <c r="A5094" s="95"/>
    </row>
    <row r="5095" spans="1:1" x14ac:dyDescent="0.2">
      <c r="A5095" s="95"/>
    </row>
    <row r="5096" spans="1:1" x14ac:dyDescent="0.2">
      <c r="A5096" s="95"/>
    </row>
    <row r="5097" spans="1:1" x14ac:dyDescent="0.2">
      <c r="A5097" s="95"/>
    </row>
    <row r="5098" spans="1:1" x14ac:dyDescent="0.2">
      <c r="A5098" s="95"/>
    </row>
    <row r="5099" spans="1:1" x14ac:dyDescent="0.2">
      <c r="A5099" s="95"/>
    </row>
    <row r="5100" spans="1:1" x14ac:dyDescent="0.2">
      <c r="A5100" s="95"/>
    </row>
    <row r="5101" spans="1:1" x14ac:dyDescent="0.2">
      <c r="A5101" s="95"/>
    </row>
    <row r="5102" spans="1:1" x14ac:dyDescent="0.2">
      <c r="A5102" s="95"/>
    </row>
    <row r="5103" spans="1:1" x14ac:dyDescent="0.2">
      <c r="A5103" s="95"/>
    </row>
    <row r="5104" spans="1:1" x14ac:dyDescent="0.2">
      <c r="A5104" s="95"/>
    </row>
    <row r="5105" spans="1:1" x14ac:dyDescent="0.2">
      <c r="A5105" s="95"/>
    </row>
    <row r="5106" spans="1:1" x14ac:dyDescent="0.2">
      <c r="A5106" s="95"/>
    </row>
    <row r="5107" spans="1:1" x14ac:dyDescent="0.2">
      <c r="A5107" s="95"/>
    </row>
    <row r="5108" spans="1:1" x14ac:dyDescent="0.2">
      <c r="A5108" s="95"/>
    </row>
    <row r="5109" spans="1:1" x14ac:dyDescent="0.2">
      <c r="A5109" s="95"/>
    </row>
    <row r="5110" spans="1:1" x14ac:dyDescent="0.2">
      <c r="A5110" s="95"/>
    </row>
    <row r="5111" spans="1:1" x14ac:dyDescent="0.2">
      <c r="A5111" s="95"/>
    </row>
    <row r="5112" spans="1:1" x14ac:dyDescent="0.2">
      <c r="A5112" s="95"/>
    </row>
    <row r="5113" spans="1:1" x14ac:dyDescent="0.2">
      <c r="A5113" s="95"/>
    </row>
    <row r="5114" spans="1:1" x14ac:dyDescent="0.2">
      <c r="A5114" s="95"/>
    </row>
    <row r="5115" spans="1:1" x14ac:dyDescent="0.2">
      <c r="A5115" s="95"/>
    </row>
    <row r="5116" spans="1:1" x14ac:dyDescent="0.2">
      <c r="A5116" s="95"/>
    </row>
    <row r="5117" spans="1:1" x14ac:dyDescent="0.2">
      <c r="A5117" s="95"/>
    </row>
    <row r="5118" spans="1:1" x14ac:dyDescent="0.2">
      <c r="A5118" s="95"/>
    </row>
    <row r="5119" spans="1:1" x14ac:dyDescent="0.2">
      <c r="A5119" s="95"/>
    </row>
    <row r="5120" spans="1:1" x14ac:dyDescent="0.2">
      <c r="A5120" s="95"/>
    </row>
    <row r="5121" spans="1:1" x14ac:dyDescent="0.2">
      <c r="A5121" s="95"/>
    </row>
    <row r="5122" spans="1:1" x14ac:dyDescent="0.2">
      <c r="A5122" s="95"/>
    </row>
    <row r="5123" spans="1:1" x14ac:dyDescent="0.2">
      <c r="A5123" s="95"/>
    </row>
    <row r="5124" spans="1:1" x14ac:dyDescent="0.2">
      <c r="A5124" s="95"/>
    </row>
    <row r="5125" spans="1:1" x14ac:dyDescent="0.2">
      <c r="A5125" s="95"/>
    </row>
    <row r="5126" spans="1:1" x14ac:dyDescent="0.2">
      <c r="A5126" s="95"/>
    </row>
    <row r="5127" spans="1:1" x14ac:dyDescent="0.2">
      <c r="A5127" s="95"/>
    </row>
    <row r="5128" spans="1:1" x14ac:dyDescent="0.2">
      <c r="A5128" s="95"/>
    </row>
    <row r="5129" spans="1:1" x14ac:dyDescent="0.2">
      <c r="A5129" s="95"/>
    </row>
    <row r="5130" spans="1:1" x14ac:dyDescent="0.2">
      <c r="A5130" s="95"/>
    </row>
    <row r="5131" spans="1:1" x14ac:dyDescent="0.2">
      <c r="A5131" s="95"/>
    </row>
    <row r="5132" spans="1:1" x14ac:dyDescent="0.2">
      <c r="A5132" s="95"/>
    </row>
    <row r="5133" spans="1:1" x14ac:dyDescent="0.2">
      <c r="A5133" s="95"/>
    </row>
    <row r="5134" spans="1:1" x14ac:dyDescent="0.2">
      <c r="A5134" s="95"/>
    </row>
    <row r="5135" spans="1:1" x14ac:dyDescent="0.2">
      <c r="A5135" s="95"/>
    </row>
    <row r="5136" spans="1:1" x14ac:dyDescent="0.2">
      <c r="A5136" s="95"/>
    </row>
    <row r="5137" spans="1:1" x14ac:dyDescent="0.2">
      <c r="A5137" s="95"/>
    </row>
    <row r="5138" spans="1:1" x14ac:dyDescent="0.2">
      <c r="A5138" s="95"/>
    </row>
    <row r="5139" spans="1:1" x14ac:dyDescent="0.2">
      <c r="A5139" s="95"/>
    </row>
    <row r="5140" spans="1:1" x14ac:dyDescent="0.2">
      <c r="A5140" s="95"/>
    </row>
    <row r="5141" spans="1:1" x14ac:dyDescent="0.2">
      <c r="A5141" s="95"/>
    </row>
    <row r="5142" spans="1:1" x14ac:dyDescent="0.2">
      <c r="A5142" s="95"/>
    </row>
    <row r="5143" spans="1:1" x14ac:dyDescent="0.2">
      <c r="A5143" s="95"/>
    </row>
    <row r="5144" spans="1:1" x14ac:dyDescent="0.2">
      <c r="A5144" s="95"/>
    </row>
    <row r="5145" spans="1:1" x14ac:dyDescent="0.2">
      <c r="A5145" s="95"/>
    </row>
    <row r="5146" spans="1:1" x14ac:dyDescent="0.2">
      <c r="A5146" s="95"/>
    </row>
    <row r="5147" spans="1:1" x14ac:dyDescent="0.2">
      <c r="A5147" s="95"/>
    </row>
    <row r="5148" spans="1:1" x14ac:dyDescent="0.2">
      <c r="A5148" s="95"/>
    </row>
    <row r="5149" spans="1:1" x14ac:dyDescent="0.2">
      <c r="A5149" s="95"/>
    </row>
    <row r="5150" spans="1:1" x14ac:dyDescent="0.2">
      <c r="A5150" s="95"/>
    </row>
    <row r="5151" spans="1:1" x14ac:dyDescent="0.2">
      <c r="A5151" s="95"/>
    </row>
    <row r="5152" spans="1:1" x14ac:dyDescent="0.2">
      <c r="A5152" s="95"/>
    </row>
    <row r="5153" spans="1:1" x14ac:dyDescent="0.2">
      <c r="A5153" s="95"/>
    </row>
    <row r="5154" spans="1:1" x14ac:dyDescent="0.2">
      <c r="A5154" s="95"/>
    </row>
    <row r="5155" spans="1:1" x14ac:dyDescent="0.2">
      <c r="A5155" s="95"/>
    </row>
    <row r="5156" spans="1:1" x14ac:dyDescent="0.2">
      <c r="A5156" s="95"/>
    </row>
    <row r="5157" spans="1:1" x14ac:dyDescent="0.2">
      <c r="A5157" s="95"/>
    </row>
    <row r="5158" spans="1:1" x14ac:dyDescent="0.2">
      <c r="A5158" s="95"/>
    </row>
    <row r="5159" spans="1:1" x14ac:dyDescent="0.2">
      <c r="A5159" s="95"/>
    </row>
    <row r="5160" spans="1:1" x14ac:dyDescent="0.2">
      <c r="A5160" s="95"/>
    </row>
    <row r="5161" spans="1:1" x14ac:dyDescent="0.2">
      <c r="A5161" s="95"/>
    </row>
    <row r="5162" spans="1:1" x14ac:dyDescent="0.2">
      <c r="A5162" s="95"/>
    </row>
    <row r="5163" spans="1:1" x14ac:dyDescent="0.2">
      <c r="A5163" s="95"/>
    </row>
    <row r="5164" spans="1:1" x14ac:dyDescent="0.2">
      <c r="A5164" s="95"/>
    </row>
    <row r="5165" spans="1:1" x14ac:dyDescent="0.2">
      <c r="A5165" s="95"/>
    </row>
    <row r="5166" spans="1:1" x14ac:dyDescent="0.2">
      <c r="A5166" s="95"/>
    </row>
    <row r="5167" spans="1:1" x14ac:dyDescent="0.2">
      <c r="A5167" s="95"/>
    </row>
    <row r="5168" spans="1:1" x14ac:dyDescent="0.2">
      <c r="A5168" s="95"/>
    </row>
    <row r="5169" spans="1:1" x14ac:dyDescent="0.2">
      <c r="A5169" s="95"/>
    </row>
    <row r="5170" spans="1:1" x14ac:dyDescent="0.2">
      <c r="A5170" s="95"/>
    </row>
    <row r="5171" spans="1:1" x14ac:dyDescent="0.2">
      <c r="A5171" s="95"/>
    </row>
    <row r="5172" spans="1:1" x14ac:dyDescent="0.2">
      <c r="A5172" s="95"/>
    </row>
    <row r="5173" spans="1:1" x14ac:dyDescent="0.2">
      <c r="A5173" s="95"/>
    </row>
    <row r="5174" spans="1:1" x14ac:dyDescent="0.2">
      <c r="A5174" s="95"/>
    </row>
    <row r="5175" spans="1:1" x14ac:dyDescent="0.2">
      <c r="A5175" s="95"/>
    </row>
    <row r="5176" spans="1:1" x14ac:dyDescent="0.2">
      <c r="A5176" s="95"/>
    </row>
    <row r="5177" spans="1:1" x14ac:dyDescent="0.2">
      <c r="A5177" s="95"/>
    </row>
    <row r="5178" spans="1:1" x14ac:dyDescent="0.2">
      <c r="A5178" s="95"/>
    </row>
    <row r="5179" spans="1:1" x14ac:dyDescent="0.2">
      <c r="A5179" s="95"/>
    </row>
    <row r="5180" spans="1:1" x14ac:dyDescent="0.2">
      <c r="A5180" s="95"/>
    </row>
    <row r="5181" spans="1:1" x14ac:dyDescent="0.2">
      <c r="A5181" s="95"/>
    </row>
    <row r="5182" spans="1:1" x14ac:dyDescent="0.2">
      <c r="A5182" s="95"/>
    </row>
    <row r="5183" spans="1:1" x14ac:dyDescent="0.2">
      <c r="A5183" s="95"/>
    </row>
    <row r="5184" spans="1:1" x14ac:dyDescent="0.2">
      <c r="A5184" s="95"/>
    </row>
    <row r="5185" spans="1:1" x14ac:dyDescent="0.2">
      <c r="A5185" s="95"/>
    </row>
    <row r="5186" spans="1:1" x14ac:dyDescent="0.2">
      <c r="A5186" s="95"/>
    </row>
    <row r="5187" spans="1:1" x14ac:dyDescent="0.2">
      <c r="A5187" s="95"/>
    </row>
    <row r="5188" spans="1:1" x14ac:dyDescent="0.2">
      <c r="A5188" s="95"/>
    </row>
    <row r="5189" spans="1:1" x14ac:dyDescent="0.2">
      <c r="A5189" s="95"/>
    </row>
    <row r="5190" spans="1:1" x14ac:dyDescent="0.2">
      <c r="A5190" s="95"/>
    </row>
    <row r="5191" spans="1:1" x14ac:dyDescent="0.2">
      <c r="A5191" s="95"/>
    </row>
    <row r="5192" spans="1:1" x14ac:dyDescent="0.2">
      <c r="A5192" s="95"/>
    </row>
    <row r="5193" spans="1:1" x14ac:dyDescent="0.2">
      <c r="A5193" s="95"/>
    </row>
    <row r="5194" spans="1:1" x14ac:dyDescent="0.2">
      <c r="A5194" s="95"/>
    </row>
    <row r="5195" spans="1:1" x14ac:dyDescent="0.2">
      <c r="A5195" s="95"/>
    </row>
    <row r="5196" spans="1:1" x14ac:dyDescent="0.2">
      <c r="A5196" s="95"/>
    </row>
    <row r="5197" spans="1:1" x14ac:dyDescent="0.2">
      <c r="A5197" s="95"/>
    </row>
    <row r="5198" spans="1:1" x14ac:dyDescent="0.2">
      <c r="A5198" s="95"/>
    </row>
    <row r="5199" spans="1:1" x14ac:dyDescent="0.2">
      <c r="A5199" s="95"/>
    </row>
    <row r="5200" spans="1:1" x14ac:dyDescent="0.2">
      <c r="A5200" s="95"/>
    </row>
    <row r="5201" spans="1:1" x14ac:dyDescent="0.2">
      <c r="A5201" s="95"/>
    </row>
    <row r="5202" spans="1:1" x14ac:dyDescent="0.2">
      <c r="A5202" s="95"/>
    </row>
    <row r="5203" spans="1:1" x14ac:dyDescent="0.2">
      <c r="A5203" s="95"/>
    </row>
    <row r="5204" spans="1:1" x14ac:dyDescent="0.2">
      <c r="A5204" s="95"/>
    </row>
    <row r="5205" spans="1:1" x14ac:dyDescent="0.2">
      <c r="A5205" s="95"/>
    </row>
    <row r="5206" spans="1:1" x14ac:dyDescent="0.2">
      <c r="A5206" s="95"/>
    </row>
    <row r="5207" spans="1:1" x14ac:dyDescent="0.2">
      <c r="A5207" s="95"/>
    </row>
    <row r="5208" spans="1:1" x14ac:dyDescent="0.2">
      <c r="A5208" s="95"/>
    </row>
    <row r="5209" spans="1:1" x14ac:dyDescent="0.2">
      <c r="A5209" s="95"/>
    </row>
    <row r="5210" spans="1:1" x14ac:dyDescent="0.2">
      <c r="A5210" s="95"/>
    </row>
    <row r="5211" spans="1:1" x14ac:dyDescent="0.2">
      <c r="A5211" s="95"/>
    </row>
    <row r="5212" spans="1:1" x14ac:dyDescent="0.2">
      <c r="A5212" s="95"/>
    </row>
    <row r="5213" spans="1:1" x14ac:dyDescent="0.2">
      <c r="A5213" s="95"/>
    </row>
    <row r="5214" spans="1:1" x14ac:dyDescent="0.2">
      <c r="A5214" s="95"/>
    </row>
    <row r="5215" spans="1:1" x14ac:dyDescent="0.2">
      <c r="A5215" s="95"/>
    </row>
    <row r="5216" spans="1:1" x14ac:dyDescent="0.2">
      <c r="A5216" s="95"/>
    </row>
    <row r="5217" spans="1:1" x14ac:dyDescent="0.2">
      <c r="A5217" s="95"/>
    </row>
    <row r="5218" spans="1:1" x14ac:dyDescent="0.2">
      <c r="A5218" s="95"/>
    </row>
    <row r="5219" spans="1:1" x14ac:dyDescent="0.2">
      <c r="A5219" s="95"/>
    </row>
    <row r="5220" spans="1:1" x14ac:dyDescent="0.2">
      <c r="A5220" s="95"/>
    </row>
    <row r="5221" spans="1:1" x14ac:dyDescent="0.2">
      <c r="A5221" s="95"/>
    </row>
    <row r="5222" spans="1:1" x14ac:dyDescent="0.2">
      <c r="A5222" s="95"/>
    </row>
    <row r="5223" spans="1:1" x14ac:dyDescent="0.2">
      <c r="A5223" s="95"/>
    </row>
    <row r="5224" spans="1:1" x14ac:dyDescent="0.2">
      <c r="A5224" s="95"/>
    </row>
    <row r="5225" spans="1:1" x14ac:dyDescent="0.2">
      <c r="A5225" s="95"/>
    </row>
    <row r="5226" spans="1:1" x14ac:dyDescent="0.2">
      <c r="A5226" s="95"/>
    </row>
    <row r="5227" spans="1:1" x14ac:dyDescent="0.2">
      <c r="A5227" s="95"/>
    </row>
    <row r="5228" spans="1:1" x14ac:dyDescent="0.2">
      <c r="A5228" s="95"/>
    </row>
    <row r="5229" spans="1:1" x14ac:dyDescent="0.2">
      <c r="A5229" s="95"/>
    </row>
    <row r="5230" spans="1:1" x14ac:dyDescent="0.2">
      <c r="A5230" s="95"/>
    </row>
    <row r="5231" spans="1:1" x14ac:dyDescent="0.2">
      <c r="A5231" s="95"/>
    </row>
    <row r="5232" spans="1:1" x14ac:dyDescent="0.2">
      <c r="A5232" s="95"/>
    </row>
    <row r="5233" spans="1:1" x14ac:dyDescent="0.2">
      <c r="A5233" s="95"/>
    </row>
    <row r="5234" spans="1:1" x14ac:dyDescent="0.2">
      <c r="A5234" s="95"/>
    </row>
    <row r="5235" spans="1:1" x14ac:dyDescent="0.2">
      <c r="A5235" s="95"/>
    </row>
    <row r="5236" spans="1:1" x14ac:dyDescent="0.2">
      <c r="A5236" s="95"/>
    </row>
    <row r="5237" spans="1:1" x14ac:dyDescent="0.2">
      <c r="A5237" s="95"/>
    </row>
    <row r="5238" spans="1:1" x14ac:dyDescent="0.2">
      <c r="A5238" s="95"/>
    </row>
    <row r="5239" spans="1:1" x14ac:dyDescent="0.2">
      <c r="A5239" s="95"/>
    </row>
    <row r="5240" spans="1:1" x14ac:dyDescent="0.2">
      <c r="A5240" s="95"/>
    </row>
    <row r="5241" spans="1:1" x14ac:dyDescent="0.2">
      <c r="A5241" s="95"/>
    </row>
    <row r="5242" spans="1:1" x14ac:dyDescent="0.2">
      <c r="A5242" s="95"/>
    </row>
    <row r="5243" spans="1:1" x14ac:dyDescent="0.2">
      <c r="A5243" s="95"/>
    </row>
    <row r="5244" spans="1:1" x14ac:dyDescent="0.2">
      <c r="A5244" s="95"/>
    </row>
    <row r="5245" spans="1:1" x14ac:dyDescent="0.2">
      <c r="A5245" s="95"/>
    </row>
    <row r="5246" spans="1:1" x14ac:dyDescent="0.2">
      <c r="A5246" s="95"/>
    </row>
    <row r="5247" spans="1:1" x14ac:dyDescent="0.2">
      <c r="A5247" s="95"/>
    </row>
    <row r="5248" spans="1:1" x14ac:dyDescent="0.2">
      <c r="A5248" s="95"/>
    </row>
    <row r="5249" spans="1:1" x14ac:dyDescent="0.2">
      <c r="A5249" s="95"/>
    </row>
    <row r="5250" spans="1:1" x14ac:dyDescent="0.2">
      <c r="A5250" s="95"/>
    </row>
    <row r="5251" spans="1:1" x14ac:dyDescent="0.2">
      <c r="A5251" s="95"/>
    </row>
    <row r="5252" spans="1:1" x14ac:dyDescent="0.2">
      <c r="A5252" s="95"/>
    </row>
    <row r="5253" spans="1:1" x14ac:dyDescent="0.2">
      <c r="A5253" s="95"/>
    </row>
    <row r="5254" spans="1:1" x14ac:dyDescent="0.2">
      <c r="A5254" s="95"/>
    </row>
    <row r="5255" spans="1:1" x14ac:dyDescent="0.2">
      <c r="A5255" s="95"/>
    </row>
    <row r="5256" spans="1:1" x14ac:dyDescent="0.2">
      <c r="A5256" s="95"/>
    </row>
    <row r="5257" spans="1:1" x14ac:dyDescent="0.2">
      <c r="A5257" s="95"/>
    </row>
    <row r="5258" spans="1:1" x14ac:dyDescent="0.2">
      <c r="A5258" s="95"/>
    </row>
    <row r="5259" spans="1:1" x14ac:dyDescent="0.2">
      <c r="A5259" s="95"/>
    </row>
    <row r="5260" spans="1:1" x14ac:dyDescent="0.2">
      <c r="A5260" s="95"/>
    </row>
    <row r="5261" spans="1:1" x14ac:dyDescent="0.2">
      <c r="A5261" s="95"/>
    </row>
    <row r="5262" spans="1:1" x14ac:dyDescent="0.2">
      <c r="A5262" s="95"/>
    </row>
    <row r="5263" spans="1:1" x14ac:dyDescent="0.2">
      <c r="A5263" s="95"/>
    </row>
    <row r="5264" spans="1:1" x14ac:dyDescent="0.2">
      <c r="A5264" s="95"/>
    </row>
    <row r="5265" spans="1:1" x14ac:dyDescent="0.2">
      <c r="A5265" s="95"/>
    </row>
    <row r="5266" spans="1:1" x14ac:dyDescent="0.2">
      <c r="A5266" s="95"/>
    </row>
    <row r="5267" spans="1:1" x14ac:dyDescent="0.2">
      <c r="A5267" s="95"/>
    </row>
    <row r="5268" spans="1:1" x14ac:dyDescent="0.2">
      <c r="A5268" s="95"/>
    </row>
    <row r="5269" spans="1:1" x14ac:dyDescent="0.2">
      <c r="A5269" s="95"/>
    </row>
    <row r="5270" spans="1:1" x14ac:dyDescent="0.2">
      <c r="A5270" s="95"/>
    </row>
    <row r="5271" spans="1:1" x14ac:dyDescent="0.2">
      <c r="A5271" s="95"/>
    </row>
    <row r="5272" spans="1:1" x14ac:dyDescent="0.2">
      <c r="A5272" s="95"/>
    </row>
    <row r="5273" spans="1:1" x14ac:dyDescent="0.2">
      <c r="A5273" s="95"/>
    </row>
    <row r="5274" spans="1:1" x14ac:dyDescent="0.2">
      <c r="A5274" s="95"/>
    </row>
    <row r="5275" spans="1:1" x14ac:dyDescent="0.2">
      <c r="A5275" s="95"/>
    </row>
    <row r="5276" spans="1:1" x14ac:dyDescent="0.2">
      <c r="A5276" s="95"/>
    </row>
    <row r="5277" spans="1:1" x14ac:dyDescent="0.2">
      <c r="A5277" s="95"/>
    </row>
    <row r="5278" spans="1:1" x14ac:dyDescent="0.2">
      <c r="A5278" s="95"/>
    </row>
    <row r="5279" spans="1:1" x14ac:dyDescent="0.2">
      <c r="A5279" s="95"/>
    </row>
    <row r="5280" spans="1:1" x14ac:dyDescent="0.2">
      <c r="A5280" s="95"/>
    </row>
    <row r="5281" spans="1:1" x14ac:dyDescent="0.2">
      <c r="A5281" s="95"/>
    </row>
    <row r="5282" spans="1:1" x14ac:dyDescent="0.2">
      <c r="A5282" s="95"/>
    </row>
    <row r="5283" spans="1:1" x14ac:dyDescent="0.2">
      <c r="A5283" s="95"/>
    </row>
    <row r="5284" spans="1:1" x14ac:dyDescent="0.2">
      <c r="A5284" s="95"/>
    </row>
    <row r="5285" spans="1:1" x14ac:dyDescent="0.2">
      <c r="A5285" s="95"/>
    </row>
    <row r="5286" spans="1:1" x14ac:dyDescent="0.2">
      <c r="A5286" s="95"/>
    </row>
    <row r="5287" spans="1:1" x14ac:dyDescent="0.2">
      <c r="A5287" s="95"/>
    </row>
    <row r="5288" spans="1:1" x14ac:dyDescent="0.2">
      <c r="A5288" s="95"/>
    </row>
    <row r="5289" spans="1:1" x14ac:dyDescent="0.2">
      <c r="A5289" s="95"/>
    </row>
    <row r="5290" spans="1:1" x14ac:dyDescent="0.2">
      <c r="A5290" s="95"/>
    </row>
    <row r="5291" spans="1:1" x14ac:dyDescent="0.2">
      <c r="A5291" s="95"/>
    </row>
    <row r="5292" spans="1:1" x14ac:dyDescent="0.2">
      <c r="A5292" s="95"/>
    </row>
    <row r="5293" spans="1:1" x14ac:dyDescent="0.2">
      <c r="A5293" s="95"/>
    </row>
    <row r="5294" spans="1:1" x14ac:dyDescent="0.2">
      <c r="A5294" s="95"/>
    </row>
    <row r="5295" spans="1:1" x14ac:dyDescent="0.2">
      <c r="A5295" s="95"/>
    </row>
    <row r="5296" spans="1:1" x14ac:dyDescent="0.2">
      <c r="A5296" s="95"/>
    </row>
    <row r="5297" spans="1:1" x14ac:dyDescent="0.2">
      <c r="A5297" s="95"/>
    </row>
    <row r="5298" spans="1:1" x14ac:dyDescent="0.2">
      <c r="A5298" s="95"/>
    </row>
    <row r="5299" spans="1:1" x14ac:dyDescent="0.2">
      <c r="A5299" s="95"/>
    </row>
    <row r="5300" spans="1:1" x14ac:dyDescent="0.2">
      <c r="A5300" s="95"/>
    </row>
    <row r="5301" spans="1:1" x14ac:dyDescent="0.2">
      <c r="A5301" s="95"/>
    </row>
    <row r="5302" spans="1:1" x14ac:dyDescent="0.2">
      <c r="A5302" s="95"/>
    </row>
    <row r="5303" spans="1:1" x14ac:dyDescent="0.2">
      <c r="A5303" s="95"/>
    </row>
    <row r="5304" spans="1:1" x14ac:dyDescent="0.2">
      <c r="A5304" s="95"/>
    </row>
    <row r="5305" spans="1:1" x14ac:dyDescent="0.2">
      <c r="A5305" s="95"/>
    </row>
    <row r="5306" spans="1:1" x14ac:dyDescent="0.2">
      <c r="A5306" s="95"/>
    </row>
    <row r="5307" spans="1:1" x14ac:dyDescent="0.2">
      <c r="A5307" s="95"/>
    </row>
    <row r="5308" spans="1:1" x14ac:dyDescent="0.2">
      <c r="A5308" s="95"/>
    </row>
    <row r="5309" spans="1:1" x14ac:dyDescent="0.2">
      <c r="A5309" s="95"/>
    </row>
    <row r="5310" spans="1:1" x14ac:dyDescent="0.2">
      <c r="A5310" s="95"/>
    </row>
    <row r="5311" spans="1:1" x14ac:dyDescent="0.2">
      <c r="A5311" s="95"/>
    </row>
    <row r="5312" spans="1:1" x14ac:dyDescent="0.2">
      <c r="A5312" s="95"/>
    </row>
    <row r="5313" spans="1:1" x14ac:dyDescent="0.2">
      <c r="A5313" s="95"/>
    </row>
    <row r="5314" spans="1:1" x14ac:dyDescent="0.2">
      <c r="A5314" s="95"/>
    </row>
    <row r="5315" spans="1:1" x14ac:dyDescent="0.2">
      <c r="A5315" s="95"/>
    </row>
    <row r="5316" spans="1:1" x14ac:dyDescent="0.2">
      <c r="A5316" s="95"/>
    </row>
    <row r="5317" spans="1:1" x14ac:dyDescent="0.2">
      <c r="A5317" s="95"/>
    </row>
    <row r="5318" spans="1:1" x14ac:dyDescent="0.2">
      <c r="A5318" s="95"/>
    </row>
    <row r="5319" spans="1:1" x14ac:dyDescent="0.2">
      <c r="A5319" s="95"/>
    </row>
    <row r="5320" spans="1:1" x14ac:dyDescent="0.2">
      <c r="A5320" s="95"/>
    </row>
    <row r="5321" spans="1:1" x14ac:dyDescent="0.2">
      <c r="A5321" s="95"/>
    </row>
    <row r="5322" spans="1:1" x14ac:dyDescent="0.2">
      <c r="A5322" s="95"/>
    </row>
    <row r="5323" spans="1:1" x14ac:dyDescent="0.2">
      <c r="A5323" s="95"/>
    </row>
    <row r="5324" spans="1:1" x14ac:dyDescent="0.2">
      <c r="A5324" s="95"/>
    </row>
    <row r="5325" spans="1:1" x14ac:dyDescent="0.2">
      <c r="A5325" s="95"/>
    </row>
    <row r="5326" spans="1:1" x14ac:dyDescent="0.2">
      <c r="A5326" s="95"/>
    </row>
    <row r="5327" spans="1:1" x14ac:dyDescent="0.2">
      <c r="A5327" s="95"/>
    </row>
    <row r="5328" spans="1:1" x14ac:dyDescent="0.2">
      <c r="A5328" s="95"/>
    </row>
    <row r="5329" spans="1:1" x14ac:dyDescent="0.2">
      <c r="A5329" s="95"/>
    </row>
    <row r="5330" spans="1:1" x14ac:dyDescent="0.2">
      <c r="A5330" s="95"/>
    </row>
    <row r="5331" spans="1:1" x14ac:dyDescent="0.2">
      <c r="A5331" s="95"/>
    </row>
    <row r="5332" spans="1:1" x14ac:dyDescent="0.2">
      <c r="A5332" s="95"/>
    </row>
    <row r="5333" spans="1:1" x14ac:dyDescent="0.2">
      <c r="A5333" s="95"/>
    </row>
    <row r="5334" spans="1:1" x14ac:dyDescent="0.2">
      <c r="A5334" s="95"/>
    </row>
    <row r="5335" spans="1:1" x14ac:dyDescent="0.2">
      <c r="A5335" s="95"/>
    </row>
    <row r="5336" spans="1:1" x14ac:dyDescent="0.2">
      <c r="A5336" s="95"/>
    </row>
    <row r="5337" spans="1:1" x14ac:dyDescent="0.2">
      <c r="A5337" s="95"/>
    </row>
    <row r="5338" spans="1:1" x14ac:dyDescent="0.2">
      <c r="A5338" s="95"/>
    </row>
    <row r="5339" spans="1:1" x14ac:dyDescent="0.2">
      <c r="A5339" s="95"/>
    </row>
    <row r="5340" spans="1:1" x14ac:dyDescent="0.2">
      <c r="A5340" s="95"/>
    </row>
    <row r="5341" spans="1:1" x14ac:dyDescent="0.2">
      <c r="A5341" s="95"/>
    </row>
    <row r="5342" spans="1:1" x14ac:dyDescent="0.2">
      <c r="A5342" s="95"/>
    </row>
    <row r="5343" spans="1:1" x14ac:dyDescent="0.2">
      <c r="A5343" s="95"/>
    </row>
    <row r="5344" spans="1:1" x14ac:dyDescent="0.2">
      <c r="A5344" s="95"/>
    </row>
    <row r="5345" spans="1:1" x14ac:dyDescent="0.2">
      <c r="A5345" s="95"/>
    </row>
    <row r="5346" spans="1:1" x14ac:dyDescent="0.2">
      <c r="A5346" s="95"/>
    </row>
    <row r="5347" spans="1:1" x14ac:dyDescent="0.2">
      <c r="A5347" s="95"/>
    </row>
    <row r="5348" spans="1:1" x14ac:dyDescent="0.2">
      <c r="A5348" s="95"/>
    </row>
    <row r="5349" spans="1:1" x14ac:dyDescent="0.2">
      <c r="A5349" s="95"/>
    </row>
    <row r="5350" spans="1:1" x14ac:dyDescent="0.2">
      <c r="A5350" s="95"/>
    </row>
    <row r="5351" spans="1:1" x14ac:dyDescent="0.2">
      <c r="A5351" s="95"/>
    </row>
    <row r="5352" spans="1:1" x14ac:dyDescent="0.2">
      <c r="A5352" s="95"/>
    </row>
    <row r="5353" spans="1:1" x14ac:dyDescent="0.2">
      <c r="A5353" s="95"/>
    </row>
    <row r="5354" spans="1:1" x14ac:dyDescent="0.2">
      <c r="A5354" s="95"/>
    </row>
    <row r="5355" spans="1:1" x14ac:dyDescent="0.2">
      <c r="A5355" s="95"/>
    </row>
    <row r="5356" spans="1:1" x14ac:dyDescent="0.2">
      <c r="A5356" s="95"/>
    </row>
    <row r="5357" spans="1:1" x14ac:dyDescent="0.2">
      <c r="A5357" s="95"/>
    </row>
    <row r="5358" spans="1:1" x14ac:dyDescent="0.2">
      <c r="A5358" s="95"/>
    </row>
    <row r="5359" spans="1:1" x14ac:dyDescent="0.2">
      <c r="A5359" s="95"/>
    </row>
    <row r="5360" spans="1:1" x14ac:dyDescent="0.2">
      <c r="A5360" s="95"/>
    </row>
    <row r="5361" spans="1:1" x14ac:dyDescent="0.2">
      <c r="A5361" s="95"/>
    </row>
    <row r="5362" spans="1:1" x14ac:dyDescent="0.2">
      <c r="A5362" s="95"/>
    </row>
    <row r="5363" spans="1:1" x14ac:dyDescent="0.2">
      <c r="A5363" s="95"/>
    </row>
    <row r="5364" spans="1:1" x14ac:dyDescent="0.2">
      <c r="A5364" s="95"/>
    </row>
    <row r="5365" spans="1:1" x14ac:dyDescent="0.2">
      <c r="A5365" s="95"/>
    </row>
    <row r="5366" spans="1:1" x14ac:dyDescent="0.2">
      <c r="A5366" s="95"/>
    </row>
    <row r="5367" spans="1:1" x14ac:dyDescent="0.2">
      <c r="A5367" s="95"/>
    </row>
    <row r="5368" spans="1:1" x14ac:dyDescent="0.2">
      <c r="A5368" s="95"/>
    </row>
    <row r="5369" spans="1:1" x14ac:dyDescent="0.2">
      <c r="A5369" s="95"/>
    </row>
    <row r="5370" spans="1:1" x14ac:dyDescent="0.2">
      <c r="A5370" s="95"/>
    </row>
    <row r="5371" spans="1:1" x14ac:dyDescent="0.2">
      <c r="A5371" s="95"/>
    </row>
    <row r="5372" spans="1:1" x14ac:dyDescent="0.2">
      <c r="A5372" s="95"/>
    </row>
    <row r="5373" spans="1:1" x14ac:dyDescent="0.2">
      <c r="A5373" s="95"/>
    </row>
    <row r="5374" spans="1:1" x14ac:dyDescent="0.2">
      <c r="A5374" s="95"/>
    </row>
    <row r="5375" spans="1:1" x14ac:dyDescent="0.2">
      <c r="A5375" s="95"/>
    </row>
    <row r="5376" spans="1:1" x14ac:dyDescent="0.2">
      <c r="A5376" s="95"/>
    </row>
    <row r="5377" spans="1:1" x14ac:dyDescent="0.2">
      <c r="A5377" s="95"/>
    </row>
    <row r="5378" spans="1:1" x14ac:dyDescent="0.2">
      <c r="A5378" s="95"/>
    </row>
    <row r="5379" spans="1:1" x14ac:dyDescent="0.2">
      <c r="A5379" s="95"/>
    </row>
    <row r="5380" spans="1:1" x14ac:dyDescent="0.2">
      <c r="A5380" s="95"/>
    </row>
    <row r="5381" spans="1:1" x14ac:dyDescent="0.2">
      <c r="A5381" s="95"/>
    </row>
    <row r="5382" spans="1:1" x14ac:dyDescent="0.2">
      <c r="A5382" s="95"/>
    </row>
    <row r="5383" spans="1:1" x14ac:dyDescent="0.2">
      <c r="A5383" s="95"/>
    </row>
    <row r="5384" spans="1:1" x14ac:dyDescent="0.2">
      <c r="A5384" s="95"/>
    </row>
    <row r="5385" spans="1:1" x14ac:dyDescent="0.2">
      <c r="A5385" s="95"/>
    </row>
    <row r="5386" spans="1:1" x14ac:dyDescent="0.2">
      <c r="A5386" s="95"/>
    </row>
    <row r="5387" spans="1:1" x14ac:dyDescent="0.2">
      <c r="A5387" s="95"/>
    </row>
    <row r="5388" spans="1:1" x14ac:dyDescent="0.2">
      <c r="A5388" s="95"/>
    </row>
    <row r="5389" spans="1:1" x14ac:dyDescent="0.2">
      <c r="A5389" s="95"/>
    </row>
    <row r="5390" spans="1:1" x14ac:dyDescent="0.2">
      <c r="A5390" s="95"/>
    </row>
    <row r="5391" spans="1:1" x14ac:dyDescent="0.2">
      <c r="A5391" s="95"/>
    </row>
    <row r="5392" spans="1:1" x14ac:dyDescent="0.2">
      <c r="A5392" s="95"/>
    </row>
    <row r="5393" spans="1:1" x14ac:dyDescent="0.2">
      <c r="A5393" s="95"/>
    </row>
    <row r="5394" spans="1:1" x14ac:dyDescent="0.2">
      <c r="A5394" s="95"/>
    </row>
    <row r="5395" spans="1:1" x14ac:dyDescent="0.2">
      <c r="A5395" s="95"/>
    </row>
    <row r="5396" spans="1:1" x14ac:dyDescent="0.2">
      <c r="A5396" s="95"/>
    </row>
    <row r="5397" spans="1:1" x14ac:dyDescent="0.2">
      <c r="A5397" s="95"/>
    </row>
    <row r="5398" spans="1:1" x14ac:dyDescent="0.2">
      <c r="A5398" s="95"/>
    </row>
    <row r="5399" spans="1:1" x14ac:dyDescent="0.2">
      <c r="A5399" s="95"/>
    </row>
    <row r="5400" spans="1:1" x14ac:dyDescent="0.2">
      <c r="A5400" s="95"/>
    </row>
    <row r="5401" spans="1:1" x14ac:dyDescent="0.2">
      <c r="A5401" s="95"/>
    </row>
    <row r="5402" spans="1:1" x14ac:dyDescent="0.2">
      <c r="A5402" s="95"/>
    </row>
    <row r="5403" spans="1:1" x14ac:dyDescent="0.2">
      <c r="A5403" s="95"/>
    </row>
    <row r="5404" spans="1:1" x14ac:dyDescent="0.2">
      <c r="A5404" s="95"/>
    </row>
    <row r="5405" spans="1:1" x14ac:dyDescent="0.2">
      <c r="A5405" s="95"/>
    </row>
    <row r="5406" spans="1:1" x14ac:dyDescent="0.2">
      <c r="A5406" s="95"/>
    </row>
    <row r="5407" spans="1:1" x14ac:dyDescent="0.2">
      <c r="A5407" s="95"/>
    </row>
    <row r="5408" spans="1:1" x14ac:dyDescent="0.2">
      <c r="A5408" s="95"/>
    </row>
    <row r="5409" spans="1:1" x14ac:dyDescent="0.2">
      <c r="A5409" s="95"/>
    </row>
    <row r="5410" spans="1:1" x14ac:dyDescent="0.2">
      <c r="A5410" s="95"/>
    </row>
    <row r="5411" spans="1:1" x14ac:dyDescent="0.2">
      <c r="A5411" s="95"/>
    </row>
    <row r="5412" spans="1:1" x14ac:dyDescent="0.2">
      <c r="A5412" s="95"/>
    </row>
    <row r="5413" spans="1:1" x14ac:dyDescent="0.2">
      <c r="A5413" s="95"/>
    </row>
    <row r="5414" spans="1:1" x14ac:dyDescent="0.2">
      <c r="A5414" s="95"/>
    </row>
    <row r="5415" spans="1:1" x14ac:dyDescent="0.2">
      <c r="A5415" s="95"/>
    </row>
    <row r="5416" spans="1:1" x14ac:dyDescent="0.2">
      <c r="A5416" s="95"/>
    </row>
    <row r="5417" spans="1:1" x14ac:dyDescent="0.2">
      <c r="A5417" s="95"/>
    </row>
    <row r="5418" spans="1:1" x14ac:dyDescent="0.2">
      <c r="A5418" s="95"/>
    </row>
    <row r="5419" spans="1:1" x14ac:dyDescent="0.2">
      <c r="A5419" s="95"/>
    </row>
    <row r="5420" spans="1:1" x14ac:dyDescent="0.2">
      <c r="A5420" s="95"/>
    </row>
    <row r="5421" spans="1:1" x14ac:dyDescent="0.2">
      <c r="A5421" s="95"/>
    </row>
    <row r="5422" spans="1:1" x14ac:dyDescent="0.2">
      <c r="A5422" s="95"/>
    </row>
    <row r="5423" spans="1:1" x14ac:dyDescent="0.2">
      <c r="A5423" s="95"/>
    </row>
    <row r="5424" spans="1:1" x14ac:dyDescent="0.2">
      <c r="A5424" s="95"/>
    </row>
    <row r="5425" spans="1:1" x14ac:dyDescent="0.2">
      <c r="A5425" s="95"/>
    </row>
    <row r="5426" spans="1:1" x14ac:dyDescent="0.2">
      <c r="A5426" s="95"/>
    </row>
    <row r="5427" spans="1:1" x14ac:dyDescent="0.2">
      <c r="A5427" s="95"/>
    </row>
    <row r="5428" spans="1:1" x14ac:dyDescent="0.2">
      <c r="A5428" s="95"/>
    </row>
    <row r="5429" spans="1:1" x14ac:dyDescent="0.2">
      <c r="A5429" s="95"/>
    </row>
    <row r="5430" spans="1:1" x14ac:dyDescent="0.2">
      <c r="A5430" s="95"/>
    </row>
    <row r="5431" spans="1:1" x14ac:dyDescent="0.2">
      <c r="A5431" s="95"/>
    </row>
    <row r="5432" spans="1:1" x14ac:dyDescent="0.2">
      <c r="A5432" s="95"/>
    </row>
    <row r="5433" spans="1:1" x14ac:dyDescent="0.2">
      <c r="A5433" s="95"/>
    </row>
    <row r="5434" spans="1:1" x14ac:dyDescent="0.2">
      <c r="A5434" s="95"/>
    </row>
    <row r="5435" spans="1:1" x14ac:dyDescent="0.2">
      <c r="A5435" s="95"/>
    </row>
    <row r="5436" spans="1:1" x14ac:dyDescent="0.2">
      <c r="A5436" s="95"/>
    </row>
    <row r="5437" spans="1:1" x14ac:dyDescent="0.2">
      <c r="A5437" s="95"/>
    </row>
    <row r="5438" spans="1:1" x14ac:dyDescent="0.2">
      <c r="A5438" s="95"/>
    </row>
    <row r="5439" spans="1:1" x14ac:dyDescent="0.2">
      <c r="A5439" s="95"/>
    </row>
    <row r="5440" spans="1:1" x14ac:dyDescent="0.2">
      <c r="A5440" s="95"/>
    </row>
    <row r="5441" spans="1:1" x14ac:dyDescent="0.2">
      <c r="A5441" s="95"/>
    </row>
    <row r="5442" spans="1:1" x14ac:dyDescent="0.2">
      <c r="A5442" s="95"/>
    </row>
    <row r="5443" spans="1:1" x14ac:dyDescent="0.2">
      <c r="A5443" s="95"/>
    </row>
    <row r="5444" spans="1:1" x14ac:dyDescent="0.2">
      <c r="A5444" s="95"/>
    </row>
    <row r="5445" spans="1:1" x14ac:dyDescent="0.2">
      <c r="A5445" s="95"/>
    </row>
    <row r="5446" spans="1:1" x14ac:dyDescent="0.2">
      <c r="A5446" s="95"/>
    </row>
    <row r="5447" spans="1:1" x14ac:dyDescent="0.2">
      <c r="A5447" s="95"/>
    </row>
    <row r="5448" spans="1:1" x14ac:dyDescent="0.2">
      <c r="A5448" s="95"/>
    </row>
    <row r="5449" spans="1:1" x14ac:dyDescent="0.2">
      <c r="A5449" s="95"/>
    </row>
    <row r="5450" spans="1:1" x14ac:dyDescent="0.2">
      <c r="A5450" s="95"/>
    </row>
    <row r="5451" spans="1:1" x14ac:dyDescent="0.2">
      <c r="A5451" s="95"/>
    </row>
    <row r="5452" spans="1:1" x14ac:dyDescent="0.2">
      <c r="A5452" s="95"/>
    </row>
    <row r="5453" spans="1:1" x14ac:dyDescent="0.2">
      <c r="A5453" s="95"/>
    </row>
    <row r="5454" spans="1:1" x14ac:dyDescent="0.2">
      <c r="A5454" s="95"/>
    </row>
    <row r="5455" spans="1:1" x14ac:dyDescent="0.2">
      <c r="A5455" s="95"/>
    </row>
    <row r="5456" spans="1:1" x14ac:dyDescent="0.2">
      <c r="A5456" s="95"/>
    </row>
    <row r="5457" spans="1:1" x14ac:dyDescent="0.2">
      <c r="A5457" s="95"/>
    </row>
    <row r="5458" spans="1:1" x14ac:dyDescent="0.2">
      <c r="A5458" s="95"/>
    </row>
    <row r="5459" spans="1:1" x14ac:dyDescent="0.2">
      <c r="A5459" s="95"/>
    </row>
    <row r="5460" spans="1:1" x14ac:dyDescent="0.2">
      <c r="A5460" s="95"/>
    </row>
    <row r="5461" spans="1:1" x14ac:dyDescent="0.2">
      <c r="A5461" s="95"/>
    </row>
    <row r="5462" spans="1:1" x14ac:dyDescent="0.2">
      <c r="A5462" s="95"/>
    </row>
    <row r="5463" spans="1:1" x14ac:dyDescent="0.2">
      <c r="A5463" s="95"/>
    </row>
    <row r="5464" spans="1:1" x14ac:dyDescent="0.2">
      <c r="A5464" s="95"/>
    </row>
    <row r="5465" spans="1:1" x14ac:dyDescent="0.2">
      <c r="A5465" s="95"/>
    </row>
    <row r="5466" spans="1:1" x14ac:dyDescent="0.2">
      <c r="A5466" s="95"/>
    </row>
    <row r="5467" spans="1:1" x14ac:dyDescent="0.2">
      <c r="A5467" s="95"/>
    </row>
    <row r="5468" spans="1:1" x14ac:dyDescent="0.2">
      <c r="A5468" s="95"/>
    </row>
    <row r="5469" spans="1:1" x14ac:dyDescent="0.2">
      <c r="A5469" s="95"/>
    </row>
    <row r="5470" spans="1:1" x14ac:dyDescent="0.2">
      <c r="A5470" s="95"/>
    </row>
    <row r="5471" spans="1:1" x14ac:dyDescent="0.2">
      <c r="A5471" s="95"/>
    </row>
    <row r="5472" spans="1:1" x14ac:dyDescent="0.2">
      <c r="A5472" s="95"/>
    </row>
    <row r="5473" spans="1:1" x14ac:dyDescent="0.2">
      <c r="A5473" s="95"/>
    </row>
    <row r="5474" spans="1:1" x14ac:dyDescent="0.2">
      <c r="A5474" s="95"/>
    </row>
    <row r="5475" spans="1:1" x14ac:dyDescent="0.2">
      <c r="A5475" s="95"/>
    </row>
    <row r="5476" spans="1:1" x14ac:dyDescent="0.2">
      <c r="A5476" s="95"/>
    </row>
    <row r="5477" spans="1:1" x14ac:dyDescent="0.2">
      <c r="A5477" s="95"/>
    </row>
    <row r="5478" spans="1:1" x14ac:dyDescent="0.2">
      <c r="A5478" s="95"/>
    </row>
    <row r="5479" spans="1:1" x14ac:dyDescent="0.2">
      <c r="A5479" s="95"/>
    </row>
    <row r="5480" spans="1:1" x14ac:dyDescent="0.2">
      <c r="A5480" s="95"/>
    </row>
    <row r="5481" spans="1:1" x14ac:dyDescent="0.2">
      <c r="A5481" s="95"/>
    </row>
    <row r="5482" spans="1:1" x14ac:dyDescent="0.2">
      <c r="A5482" s="95"/>
    </row>
    <row r="5483" spans="1:1" x14ac:dyDescent="0.2">
      <c r="A5483" s="95"/>
    </row>
    <row r="5484" spans="1:1" x14ac:dyDescent="0.2">
      <c r="A5484" s="95"/>
    </row>
    <row r="5485" spans="1:1" x14ac:dyDescent="0.2">
      <c r="A5485" s="95"/>
    </row>
    <row r="5486" spans="1:1" x14ac:dyDescent="0.2">
      <c r="A5486" s="95"/>
    </row>
    <row r="5487" spans="1:1" x14ac:dyDescent="0.2">
      <c r="A5487" s="95"/>
    </row>
    <row r="5488" spans="1:1" x14ac:dyDescent="0.2">
      <c r="A5488" s="95"/>
    </row>
    <row r="5489" spans="1:1" x14ac:dyDescent="0.2">
      <c r="A5489" s="95"/>
    </row>
    <row r="5490" spans="1:1" x14ac:dyDescent="0.2">
      <c r="A5490" s="95"/>
    </row>
    <row r="5491" spans="1:1" x14ac:dyDescent="0.2">
      <c r="A5491" s="95"/>
    </row>
    <row r="5492" spans="1:1" x14ac:dyDescent="0.2">
      <c r="A5492" s="95"/>
    </row>
    <row r="5493" spans="1:1" x14ac:dyDescent="0.2">
      <c r="A5493" s="95"/>
    </row>
    <row r="5494" spans="1:1" x14ac:dyDescent="0.2">
      <c r="A5494" s="95"/>
    </row>
    <row r="5495" spans="1:1" x14ac:dyDescent="0.2">
      <c r="A5495" s="95"/>
    </row>
    <row r="5496" spans="1:1" x14ac:dyDescent="0.2">
      <c r="A5496" s="95"/>
    </row>
    <row r="5497" spans="1:1" x14ac:dyDescent="0.2">
      <c r="A5497" s="95"/>
    </row>
    <row r="5498" spans="1:1" x14ac:dyDescent="0.2">
      <c r="A5498" s="95"/>
    </row>
    <row r="5499" spans="1:1" x14ac:dyDescent="0.2">
      <c r="A5499" s="95"/>
    </row>
    <row r="5500" spans="1:1" x14ac:dyDescent="0.2">
      <c r="A5500" s="95"/>
    </row>
    <row r="5501" spans="1:1" x14ac:dyDescent="0.2">
      <c r="A5501" s="95"/>
    </row>
    <row r="5502" spans="1:1" x14ac:dyDescent="0.2">
      <c r="A5502" s="95"/>
    </row>
    <row r="5503" spans="1:1" x14ac:dyDescent="0.2">
      <c r="A5503" s="95"/>
    </row>
    <row r="5504" spans="1:1" x14ac:dyDescent="0.2">
      <c r="A5504" s="95"/>
    </row>
    <row r="5505" spans="1:1" x14ac:dyDescent="0.2">
      <c r="A5505" s="95"/>
    </row>
    <row r="5506" spans="1:1" x14ac:dyDescent="0.2">
      <c r="A5506" s="95"/>
    </row>
    <row r="5507" spans="1:1" x14ac:dyDescent="0.2">
      <c r="A5507" s="95"/>
    </row>
    <row r="5508" spans="1:1" x14ac:dyDescent="0.2">
      <c r="A5508" s="95"/>
    </row>
    <row r="5509" spans="1:1" x14ac:dyDescent="0.2">
      <c r="A5509" s="95"/>
    </row>
    <row r="5510" spans="1:1" x14ac:dyDescent="0.2">
      <c r="A5510" s="95"/>
    </row>
    <row r="5511" spans="1:1" x14ac:dyDescent="0.2">
      <c r="A5511" s="95"/>
    </row>
    <row r="5512" spans="1:1" x14ac:dyDescent="0.2">
      <c r="A5512" s="95"/>
    </row>
    <row r="5513" spans="1:1" x14ac:dyDescent="0.2">
      <c r="A5513" s="95"/>
    </row>
    <row r="5514" spans="1:1" x14ac:dyDescent="0.2">
      <c r="A5514" s="95"/>
    </row>
    <row r="5515" spans="1:1" x14ac:dyDescent="0.2">
      <c r="A5515" s="95"/>
    </row>
    <row r="5516" spans="1:1" x14ac:dyDescent="0.2">
      <c r="A5516" s="95"/>
    </row>
    <row r="5517" spans="1:1" x14ac:dyDescent="0.2">
      <c r="A5517" s="95"/>
    </row>
    <row r="5518" spans="1:1" x14ac:dyDescent="0.2">
      <c r="A5518" s="95"/>
    </row>
    <row r="5519" spans="1:1" x14ac:dyDescent="0.2">
      <c r="A5519" s="95"/>
    </row>
    <row r="5520" spans="1:1" x14ac:dyDescent="0.2">
      <c r="A5520" s="95"/>
    </row>
    <row r="5521" spans="1:1" x14ac:dyDescent="0.2">
      <c r="A5521" s="95"/>
    </row>
    <row r="5522" spans="1:1" x14ac:dyDescent="0.2">
      <c r="A5522" s="95"/>
    </row>
    <row r="5523" spans="1:1" x14ac:dyDescent="0.2">
      <c r="A5523" s="95"/>
    </row>
    <row r="5524" spans="1:1" x14ac:dyDescent="0.2">
      <c r="A5524" s="95"/>
    </row>
    <row r="5525" spans="1:1" x14ac:dyDescent="0.2">
      <c r="A5525" s="95"/>
    </row>
    <row r="5526" spans="1:1" x14ac:dyDescent="0.2">
      <c r="A5526" s="95"/>
    </row>
    <row r="5527" spans="1:1" x14ac:dyDescent="0.2">
      <c r="A5527" s="95"/>
    </row>
    <row r="5528" spans="1:1" x14ac:dyDescent="0.2">
      <c r="A5528" s="95"/>
    </row>
    <row r="5529" spans="1:1" x14ac:dyDescent="0.2">
      <c r="A5529" s="95"/>
    </row>
    <row r="5530" spans="1:1" x14ac:dyDescent="0.2">
      <c r="A5530" s="95"/>
    </row>
    <row r="5531" spans="1:1" x14ac:dyDescent="0.2">
      <c r="A5531" s="95"/>
    </row>
    <row r="5532" spans="1:1" x14ac:dyDescent="0.2">
      <c r="A5532" s="95"/>
    </row>
    <row r="5533" spans="1:1" x14ac:dyDescent="0.2">
      <c r="A5533" s="95"/>
    </row>
    <row r="5534" spans="1:1" x14ac:dyDescent="0.2">
      <c r="A5534" s="95"/>
    </row>
    <row r="5535" spans="1:1" x14ac:dyDescent="0.2">
      <c r="A5535" s="95"/>
    </row>
    <row r="5536" spans="1:1" x14ac:dyDescent="0.2">
      <c r="A5536" s="95"/>
    </row>
    <row r="5537" spans="1:1" x14ac:dyDescent="0.2">
      <c r="A5537" s="95"/>
    </row>
    <row r="5538" spans="1:1" x14ac:dyDescent="0.2">
      <c r="A5538" s="95"/>
    </row>
    <row r="5539" spans="1:1" x14ac:dyDescent="0.2">
      <c r="A5539" s="95"/>
    </row>
    <row r="5540" spans="1:1" x14ac:dyDescent="0.2">
      <c r="A5540" s="95"/>
    </row>
    <row r="5541" spans="1:1" x14ac:dyDescent="0.2">
      <c r="A5541" s="95"/>
    </row>
    <row r="5542" spans="1:1" x14ac:dyDescent="0.2">
      <c r="A5542" s="95"/>
    </row>
    <row r="5543" spans="1:1" x14ac:dyDescent="0.2">
      <c r="A5543" s="95"/>
    </row>
    <row r="5544" spans="1:1" x14ac:dyDescent="0.2">
      <c r="A5544" s="95"/>
    </row>
    <row r="5545" spans="1:1" x14ac:dyDescent="0.2">
      <c r="A5545" s="95"/>
    </row>
    <row r="5546" spans="1:1" x14ac:dyDescent="0.2">
      <c r="A5546" s="95"/>
    </row>
    <row r="5547" spans="1:1" x14ac:dyDescent="0.2">
      <c r="A5547" s="95"/>
    </row>
    <row r="5548" spans="1:1" x14ac:dyDescent="0.2">
      <c r="A5548" s="95"/>
    </row>
    <row r="5549" spans="1:1" x14ac:dyDescent="0.2">
      <c r="A5549" s="95"/>
    </row>
    <row r="5550" spans="1:1" x14ac:dyDescent="0.2">
      <c r="A5550" s="95"/>
    </row>
    <row r="5551" spans="1:1" x14ac:dyDescent="0.2">
      <c r="A5551" s="95"/>
    </row>
    <row r="5552" spans="1:1" x14ac:dyDescent="0.2">
      <c r="A5552" s="95"/>
    </row>
    <row r="5553" spans="1:1" x14ac:dyDescent="0.2">
      <c r="A5553" s="95"/>
    </row>
    <row r="5554" spans="1:1" x14ac:dyDescent="0.2">
      <c r="A5554" s="95"/>
    </row>
    <row r="5555" spans="1:1" x14ac:dyDescent="0.2">
      <c r="A5555" s="95"/>
    </row>
    <row r="5556" spans="1:1" x14ac:dyDescent="0.2">
      <c r="A5556" s="95"/>
    </row>
    <row r="5557" spans="1:1" x14ac:dyDescent="0.2">
      <c r="A5557" s="95"/>
    </row>
    <row r="5558" spans="1:1" x14ac:dyDescent="0.2">
      <c r="A5558" s="95"/>
    </row>
    <row r="5559" spans="1:1" x14ac:dyDescent="0.2">
      <c r="A5559" s="95"/>
    </row>
    <row r="5560" spans="1:1" x14ac:dyDescent="0.2">
      <c r="A5560" s="95"/>
    </row>
    <row r="5561" spans="1:1" x14ac:dyDescent="0.2">
      <c r="A5561" s="95"/>
    </row>
    <row r="5562" spans="1:1" x14ac:dyDescent="0.2">
      <c r="A5562" s="95"/>
    </row>
    <row r="5563" spans="1:1" x14ac:dyDescent="0.2">
      <c r="A5563" s="95"/>
    </row>
    <row r="5564" spans="1:1" x14ac:dyDescent="0.2">
      <c r="A5564" s="95"/>
    </row>
    <row r="5565" spans="1:1" x14ac:dyDescent="0.2">
      <c r="A5565" s="95"/>
    </row>
    <row r="5566" spans="1:1" x14ac:dyDescent="0.2">
      <c r="A5566" s="95"/>
    </row>
    <row r="5567" spans="1:1" x14ac:dyDescent="0.2">
      <c r="A5567" s="95"/>
    </row>
    <row r="5568" spans="1:1" x14ac:dyDescent="0.2">
      <c r="A5568" s="95"/>
    </row>
    <row r="5569" spans="1:1" x14ac:dyDescent="0.2">
      <c r="A5569" s="95"/>
    </row>
    <row r="5570" spans="1:1" x14ac:dyDescent="0.2">
      <c r="A5570" s="95"/>
    </row>
    <row r="5571" spans="1:1" x14ac:dyDescent="0.2">
      <c r="A5571" s="95"/>
    </row>
    <row r="5572" spans="1:1" x14ac:dyDescent="0.2">
      <c r="A5572" s="95"/>
    </row>
    <row r="5573" spans="1:1" x14ac:dyDescent="0.2">
      <c r="A5573" s="95"/>
    </row>
    <row r="5574" spans="1:1" x14ac:dyDescent="0.2">
      <c r="A5574" s="95"/>
    </row>
    <row r="5575" spans="1:1" x14ac:dyDescent="0.2">
      <c r="A5575" s="95"/>
    </row>
    <row r="5576" spans="1:1" x14ac:dyDescent="0.2">
      <c r="A5576" s="95"/>
    </row>
    <row r="5577" spans="1:1" x14ac:dyDescent="0.2">
      <c r="A5577" s="95"/>
    </row>
    <row r="5578" spans="1:1" x14ac:dyDescent="0.2">
      <c r="A5578" s="95"/>
    </row>
    <row r="5579" spans="1:1" x14ac:dyDescent="0.2">
      <c r="A5579" s="95"/>
    </row>
    <row r="5580" spans="1:1" x14ac:dyDescent="0.2">
      <c r="A5580" s="95"/>
    </row>
    <row r="5581" spans="1:1" x14ac:dyDescent="0.2">
      <c r="A5581" s="95"/>
    </row>
    <row r="5582" spans="1:1" x14ac:dyDescent="0.2">
      <c r="A5582" s="95"/>
    </row>
    <row r="5583" spans="1:1" x14ac:dyDescent="0.2">
      <c r="A5583" s="95"/>
    </row>
    <row r="5584" spans="1:1" x14ac:dyDescent="0.2">
      <c r="A5584" s="95"/>
    </row>
    <row r="5585" spans="1:1" x14ac:dyDescent="0.2">
      <c r="A5585" s="95"/>
    </row>
    <row r="5586" spans="1:1" x14ac:dyDescent="0.2">
      <c r="A5586" s="95"/>
    </row>
    <row r="5587" spans="1:1" x14ac:dyDescent="0.2">
      <c r="A5587" s="95"/>
    </row>
    <row r="5588" spans="1:1" x14ac:dyDescent="0.2">
      <c r="A5588" s="95"/>
    </row>
    <row r="5589" spans="1:1" x14ac:dyDescent="0.2">
      <c r="A5589" s="95"/>
    </row>
    <row r="5590" spans="1:1" x14ac:dyDescent="0.2">
      <c r="A5590" s="95"/>
    </row>
    <row r="5591" spans="1:1" x14ac:dyDescent="0.2">
      <c r="A5591" s="95"/>
    </row>
    <row r="5592" spans="1:1" x14ac:dyDescent="0.2">
      <c r="A5592" s="95"/>
    </row>
    <row r="5593" spans="1:1" x14ac:dyDescent="0.2">
      <c r="A5593" s="95"/>
    </row>
    <row r="5594" spans="1:1" x14ac:dyDescent="0.2">
      <c r="A5594" s="95"/>
    </row>
    <row r="5595" spans="1:1" x14ac:dyDescent="0.2">
      <c r="A5595" s="95"/>
    </row>
    <row r="5596" spans="1:1" x14ac:dyDescent="0.2">
      <c r="A5596" s="95"/>
    </row>
    <row r="5597" spans="1:1" x14ac:dyDescent="0.2">
      <c r="A5597" s="95"/>
    </row>
    <row r="5598" spans="1:1" x14ac:dyDescent="0.2">
      <c r="A5598" s="95"/>
    </row>
    <row r="5599" spans="1:1" x14ac:dyDescent="0.2">
      <c r="A5599" s="95"/>
    </row>
    <row r="5600" spans="1:1" x14ac:dyDescent="0.2">
      <c r="A5600" s="95"/>
    </row>
    <row r="5601" spans="1:1" x14ac:dyDescent="0.2">
      <c r="A5601" s="95"/>
    </row>
    <row r="5602" spans="1:1" x14ac:dyDescent="0.2">
      <c r="A5602" s="95"/>
    </row>
    <row r="5603" spans="1:1" x14ac:dyDescent="0.2">
      <c r="A5603" s="95"/>
    </row>
    <row r="5604" spans="1:1" x14ac:dyDescent="0.2">
      <c r="A5604" s="95"/>
    </row>
    <row r="5605" spans="1:1" x14ac:dyDescent="0.2">
      <c r="A5605" s="95"/>
    </row>
    <row r="5606" spans="1:1" x14ac:dyDescent="0.2">
      <c r="A5606" s="95"/>
    </row>
    <row r="5607" spans="1:1" x14ac:dyDescent="0.2">
      <c r="A5607" s="95"/>
    </row>
    <row r="5608" spans="1:1" x14ac:dyDescent="0.2">
      <c r="A5608" s="95"/>
    </row>
    <row r="5609" spans="1:1" x14ac:dyDescent="0.2">
      <c r="A5609" s="95"/>
    </row>
    <row r="5610" spans="1:1" x14ac:dyDescent="0.2">
      <c r="A5610" s="95"/>
    </row>
    <row r="5611" spans="1:1" x14ac:dyDescent="0.2">
      <c r="A5611" s="95"/>
    </row>
    <row r="5612" spans="1:1" x14ac:dyDescent="0.2">
      <c r="A5612" s="95"/>
    </row>
    <row r="5613" spans="1:1" x14ac:dyDescent="0.2">
      <c r="A5613" s="95"/>
    </row>
    <row r="5614" spans="1:1" x14ac:dyDescent="0.2">
      <c r="A5614" s="95"/>
    </row>
    <row r="5615" spans="1:1" x14ac:dyDescent="0.2">
      <c r="A5615" s="95"/>
    </row>
    <row r="5616" spans="1:1" x14ac:dyDescent="0.2">
      <c r="A5616" s="95"/>
    </row>
    <row r="5617" spans="1:1" x14ac:dyDescent="0.2">
      <c r="A5617" s="95"/>
    </row>
    <row r="5618" spans="1:1" x14ac:dyDescent="0.2">
      <c r="A5618" s="95"/>
    </row>
    <row r="5619" spans="1:1" x14ac:dyDescent="0.2">
      <c r="A5619" s="95"/>
    </row>
    <row r="5620" spans="1:1" x14ac:dyDescent="0.2">
      <c r="A5620" s="95"/>
    </row>
    <row r="5621" spans="1:1" x14ac:dyDescent="0.2">
      <c r="A5621" s="95"/>
    </row>
    <row r="5622" spans="1:1" x14ac:dyDescent="0.2">
      <c r="A5622" s="95"/>
    </row>
    <row r="5623" spans="1:1" x14ac:dyDescent="0.2">
      <c r="A5623" s="95"/>
    </row>
    <row r="5624" spans="1:1" x14ac:dyDescent="0.2">
      <c r="A5624" s="95"/>
    </row>
    <row r="5625" spans="1:1" x14ac:dyDescent="0.2">
      <c r="A5625" s="95"/>
    </row>
    <row r="5626" spans="1:1" x14ac:dyDescent="0.2">
      <c r="A5626" s="95"/>
    </row>
    <row r="5627" spans="1:1" x14ac:dyDescent="0.2">
      <c r="A5627" s="95"/>
    </row>
    <row r="5628" spans="1:1" x14ac:dyDescent="0.2">
      <c r="A5628" s="95"/>
    </row>
    <row r="5629" spans="1:1" x14ac:dyDescent="0.2">
      <c r="A5629" s="95"/>
    </row>
    <row r="5630" spans="1:1" x14ac:dyDescent="0.2">
      <c r="A5630" s="95"/>
    </row>
    <row r="5631" spans="1:1" x14ac:dyDescent="0.2">
      <c r="A5631" s="95"/>
    </row>
    <row r="5632" spans="1:1" x14ac:dyDescent="0.2">
      <c r="A5632" s="95"/>
    </row>
    <row r="5633" spans="1:1" x14ac:dyDescent="0.2">
      <c r="A5633" s="95"/>
    </row>
    <row r="5634" spans="1:1" x14ac:dyDescent="0.2">
      <c r="A5634" s="95"/>
    </row>
    <row r="5635" spans="1:1" x14ac:dyDescent="0.2">
      <c r="A5635" s="95"/>
    </row>
    <row r="5636" spans="1:1" x14ac:dyDescent="0.2">
      <c r="A5636" s="95"/>
    </row>
    <row r="5637" spans="1:1" x14ac:dyDescent="0.2">
      <c r="A5637" s="95"/>
    </row>
    <row r="5638" spans="1:1" x14ac:dyDescent="0.2">
      <c r="A5638" s="95"/>
    </row>
    <row r="5639" spans="1:1" x14ac:dyDescent="0.2">
      <c r="A5639" s="95"/>
    </row>
    <row r="5640" spans="1:1" x14ac:dyDescent="0.2">
      <c r="A5640" s="95"/>
    </row>
    <row r="5641" spans="1:1" x14ac:dyDescent="0.2">
      <c r="A5641" s="95"/>
    </row>
    <row r="5642" spans="1:1" x14ac:dyDescent="0.2">
      <c r="A5642" s="95"/>
    </row>
    <row r="5643" spans="1:1" x14ac:dyDescent="0.2">
      <c r="A5643" s="95"/>
    </row>
    <row r="5644" spans="1:1" x14ac:dyDescent="0.2">
      <c r="A5644" s="95"/>
    </row>
    <row r="5645" spans="1:1" x14ac:dyDescent="0.2">
      <c r="A5645" s="95"/>
    </row>
    <row r="5646" spans="1:1" x14ac:dyDescent="0.2">
      <c r="A5646" s="95"/>
    </row>
    <row r="5647" spans="1:1" x14ac:dyDescent="0.2">
      <c r="A5647" s="95"/>
    </row>
    <row r="5648" spans="1:1" x14ac:dyDescent="0.2">
      <c r="A5648" s="95"/>
    </row>
    <row r="5649" spans="1:1" x14ac:dyDescent="0.2">
      <c r="A5649" s="95"/>
    </row>
    <row r="5650" spans="1:1" x14ac:dyDescent="0.2">
      <c r="A5650" s="95"/>
    </row>
    <row r="5651" spans="1:1" x14ac:dyDescent="0.2">
      <c r="A5651" s="95"/>
    </row>
    <row r="5652" spans="1:1" x14ac:dyDescent="0.2">
      <c r="A5652" s="95"/>
    </row>
    <row r="5653" spans="1:1" x14ac:dyDescent="0.2">
      <c r="A5653" s="95"/>
    </row>
    <row r="5654" spans="1:1" x14ac:dyDescent="0.2">
      <c r="A5654" s="95"/>
    </row>
    <row r="5655" spans="1:1" x14ac:dyDescent="0.2">
      <c r="A5655" s="95"/>
    </row>
    <row r="5656" spans="1:1" x14ac:dyDescent="0.2">
      <c r="A5656" s="95"/>
    </row>
    <row r="5657" spans="1:1" x14ac:dyDescent="0.2">
      <c r="A5657" s="95"/>
    </row>
    <row r="5658" spans="1:1" x14ac:dyDescent="0.2">
      <c r="A5658" s="95"/>
    </row>
    <row r="5659" spans="1:1" x14ac:dyDescent="0.2">
      <c r="A5659" s="95"/>
    </row>
    <row r="5660" spans="1:1" x14ac:dyDescent="0.2">
      <c r="A5660" s="95"/>
    </row>
    <row r="5661" spans="1:1" x14ac:dyDescent="0.2">
      <c r="A5661" s="95"/>
    </row>
    <row r="5662" spans="1:1" x14ac:dyDescent="0.2">
      <c r="A5662" s="95"/>
    </row>
    <row r="5663" spans="1:1" x14ac:dyDescent="0.2">
      <c r="A5663" s="95"/>
    </row>
    <row r="5664" spans="1:1" x14ac:dyDescent="0.2">
      <c r="A5664" s="95"/>
    </row>
    <row r="5665" spans="1:1" x14ac:dyDescent="0.2">
      <c r="A5665" s="95"/>
    </row>
    <row r="5666" spans="1:1" x14ac:dyDescent="0.2">
      <c r="A5666" s="95"/>
    </row>
    <row r="5667" spans="1:1" x14ac:dyDescent="0.2">
      <c r="A5667" s="95"/>
    </row>
    <row r="5668" spans="1:1" x14ac:dyDescent="0.2">
      <c r="A5668" s="95"/>
    </row>
    <row r="5669" spans="1:1" x14ac:dyDescent="0.2">
      <c r="A5669" s="95"/>
    </row>
    <row r="5670" spans="1:1" x14ac:dyDescent="0.2">
      <c r="A5670" s="95"/>
    </row>
    <row r="5671" spans="1:1" x14ac:dyDescent="0.2">
      <c r="A5671" s="95"/>
    </row>
    <row r="5672" spans="1:1" x14ac:dyDescent="0.2">
      <c r="A5672" s="95"/>
    </row>
    <row r="5673" spans="1:1" x14ac:dyDescent="0.2">
      <c r="A5673" s="95"/>
    </row>
    <row r="5674" spans="1:1" x14ac:dyDescent="0.2">
      <c r="A5674" s="95"/>
    </row>
    <row r="5675" spans="1:1" x14ac:dyDescent="0.2">
      <c r="A5675" s="95"/>
    </row>
    <row r="5676" spans="1:1" x14ac:dyDescent="0.2">
      <c r="A5676" s="95"/>
    </row>
    <row r="5677" spans="1:1" x14ac:dyDescent="0.2">
      <c r="A5677" s="95"/>
    </row>
    <row r="5678" spans="1:1" x14ac:dyDescent="0.2">
      <c r="A5678" s="95"/>
    </row>
    <row r="5679" spans="1:1" x14ac:dyDescent="0.2">
      <c r="A5679" s="95"/>
    </row>
    <row r="5680" spans="1:1" x14ac:dyDescent="0.2">
      <c r="A5680" s="95"/>
    </row>
    <row r="5681" spans="1:1" x14ac:dyDescent="0.2">
      <c r="A5681" s="95"/>
    </row>
    <row r="5682" spans="1:1" x14ac:dyDescent="0.2">
      <c r="A5682" s="95"/>
    </row>
    <row r="5683" spans="1:1" x14ac:dyDescent="0.2">
      <c r="A5683" s="95"/>
    </row>
    <row r="5684" spans="1:1" x14ac:dyDescent="0.2">
      <c r="A5684" s="95"/>
    </row>
    <row r="5685" spans="1:1" x14ac:dyDescent="0.2">
      <c r="A5685" s="95"/>
    </row>
    <row r="5686" spans="1:1" x14ac:dyDescent="0.2">
      <c r="A5686" s="95"/>
    </row>
    <row r="5687" spans="1:1" x14ac:dyDescent="0.2">
      <c r="A5687" s="95"/>
    </row>
    <row r="5688" spans="1:1" x14ac:dyDescent="0.2">
      <c r="A5688" s="95"/>
    </row>
    <row r="5689" spans="1:1" x14ac:dyDescent="0.2">
      <c r="A5689" s="95"/>
    </row>
    <row r="5690" spans="1:1" x14ac:dyDescent="0.2">
      <c r="A5690" s="95"/>
    </row>
    <row r="5691" spans="1:1" x14ac:dyDescent="0.2">
      <c r="A5691" s="95"/>
    </row>
    <row r="5692" spans="1:1" x14ac:dyDescent="0.2">
      <c r="A5692" s="95"/>
    </row>
    <row r="5693" spans="1:1" x14ac:dyDescent="0.2">
      <c r="A5693" s="95"/>
    </row>
    <row r="5694" spans="1:1" x14ac:dyDescent="0.2">
      <c r="A5694" s="95"/>
    </row>
    <row r="5695" spans="1:1" x14ac:dyDescent="0.2">
      <c r="A5695" s="95"/>
    </row>
    <row r="5696" spans="1:1" x14ac:dyDescent="0.2">
      <c r="A5696" s="95"/>
    </row>
    <row r="5697" spans="1:1" x14ac:dyDescent="0.2">
      <c r="A5697" s="95"/>
    </row>
    <row r="5698" spans="1:1" x14ac:dyDescent="0.2">
      <c r="A5698" s="95"/>
    </row>
    <row r="5699" spans="1:1" x14ac:dyDescent="0.2">
      <c r="A5699" s="95"/>
    </row>
    <row r="5700" spans="1:1" x14ac:dyDescent="0.2">
      <c r="A5700" s="95"/>
    </row>
    <row r="5701" spans="1:1" x14ac:dyDescent="0.2">
      <c r="A5701" s="95"/>
    </row>
    <row r="5702" spans="1:1" x14ac:dyDescent="0.2">
      <c r="A5702" s="95"/>
    </row>
    <row r="5703" spans="1:1" x14ac:dyDescent="0.2">
      <c r="A5703" s="95"/>
    </row>
    <row r="5704" spans="1:1" x14ac:dyDescent="0.2">
      <c r="A5704" s="95"/>
    </row>
    <row r="5705" spans="1:1" x14ac:dyDescent="0.2">
      <c r="A5705" s="95"/>
    </row>
    <row r="5706" spans="1:1" x14ac:dyDescent="0.2">
      <c r="A5706" s="95"/>
    </row>
    <row r="5707" spans="1:1" x14ac:dyDescent="0.2">
      <c r="A5707" s="95"/>
    </row>
    <row r="5708" spans="1:1" x14ac:dyDescent="0.2">
      <c r="A5708" s="95"/>
    </row>
    <row r="5709" spans="1:1" x14ac:dyDescent="0.2">
      <c r="A5709" s="95"/>
    </row>
    <row r="5710" spans="1:1" x14ac:dyDescent="0.2">
      <c r="A5710" s="95"/>
    </row>
    <row r="5711" spans="1:1" x14ac:dyDescent="0.2">
      <c r="A5711" s="95"/>
    </row>
    <row r="5712" spans="1:1" x14ac:dyDescent="0.2">
      <c r="A5712" s="95"/>
    </row>
    <row r="5713" spans="1:1" x14ac:dyDescent="0.2">
      <c r="A5713" s="95"/>
    </row>
    <row r="5714" spans="1:1" x14ac:dyDescent="0.2">
      <c r="A5714" s="95"/>
    </row>
    <row r="5715" spans="1:1" x14ac:dyDescent="0.2">
      <c r="A5715" s="95"/>
    </row>
    <row r="5716" spans="1:1" x14ac:dyDescent="0.2">
      <c r="A5716" s="95"/>
    </row>
    <row r="5717" spans="1:1" x14ac:dyDescent="0.2">
      <c r="A5717" s="95"/>
    </row>
    <row r="5718" spans="1:1" x14ac:dyDescent="0.2">
      <c r="A5718" s="95"/>
    </row>
    <row r="5719" spans="1:1" x14ac:dyDescent="0.2">
      <c r="A5719" s="95"/>
    </row>
    <row r="5720" spans="1:1" x14ac:dyDescent="0.2">
      <c r="A5720" s="95"/>
    </row>
    <row r="5721" spans="1:1" x14ac:dyDescent="0.2">
      <c r="A5721" s="95"/>
    </row>
    <row r="5722" spans="1:1" x14ac:dyDescent="0.2">
      <c r="A5722" s="95"/>
    </row>
    <row r="5723" spans="1:1" x14ac:dyDescent="0.2">
      <c r="A5723" s="95"/>
    </row>
    <row r="5724" spans="1:1" x14ac:dyDescent="0.2">
      <c r="A5724" s="95"/>
    </row>
    <row r="5725" spans="1:1" x14ac:dyDescent="0.2">
      <c r="A5725" s="95"/>
    </row>
    <row r="5726" spans="1:1" x14ac:dyDescent="0.2">
      <c r="A5726" s="95"/>
    </row>
    <row r="5727" spans="1:1" x14ac:dyDescent="0.2">
      <c r="A5727" s="95"/>
    </row>
    <row r="5728" spans="1:1" x14ac:dyDescent="0.2">
      <c r="A5728" s="95"/>
    </row>
    <row r="5729" spans="1:1" x14ac:dyDescent="0.2">
      <c r="A5729" s="95"/>
    </row>
    <row r="5730" spans="1:1" x14ac:dyDescent="0.2">
      <c r="A5730" s="95"/>
    </row>
    <row r="5731" spans="1:1" x14ac:dyDescent="0.2">
      <c r="A5731" s="95"/>
    </row>
    <row r="5732" spans="1:1" x14ac:dyDescent="0.2">
      <c r="A5732" s="95"/>
    </row>
    <row r="5733" spans="1:1" x14ac:dyDescent="0.2">
      <c r="A5733" s="95"/>
    </row>
    <row r="5734" spans="1:1" x14ac:dyDescent="0.2">
      <c r="A5734" s="95"/>
    </row>
    <row r="5735" spans="1:1" x14ac:dyDescent="0.2">
      <c r="A5735" s="95"/>
    </row>
    <row r="5736" spans="1:1" x14ac:dyDescent="0.2">
      <c r="A5736" s="95"/>
    </row>
    <row r="5737" spans="1:1" x14ac:dyDescent="0.2">
      <c r="A5737" s="95"/>
    </row>
    <row r="5738" spans="1:1" x14ac:dyDescent="0.2">
      <c r="A5738" s="95"/>
    </row>
    <row r="5739" spans="1:1" x14ac:dyDescent="0.2">
      <c r="A5739" s="95"/>
    </row>
    <row r="5740" spans="1:1" x14ac:dyDescent="0.2">
      <c r="A5740" s="95"/>
    </row>
    <row r="5741" spans="1:1" x14ac:dyDescent="0.2">
      <c r="A5741" s="95"/>
    </row>
    <row r="5742" spans="1:1" x14ac:dyDescent="0.2">
      <c r="A5742" s="95"/>
    </row>
    <row r="5743" spans="1:1" x14ac:dyDescent="0.2">
      <c r="A5743" s="95"/>
    </row>
    <row r="5744" spans="1:1" x14ac:dyDescent="0.2">
      <c r="A5744" s="95"/>
    </row>
    <row r="5745" spans="1:1" x14ac:dyDescent="0.2">
      <c r="A5745" s="95"/>
    </row>
    <row r="5746" spans="1:1" x14ac:dyDescent="0.2">
      <c r="A5746" s="95"/>
    </row>
    <row r="5747" spans="1:1" x14ac:dyDescent="0.2">
      <c r="A5747" s="95"/>
    </row>
    <row r="5748" spans="1:1" x14ac:dyDescent="0.2">
      <c r="A5748" s="95"/>
    </row>
    <row r="5749" spans="1:1" x14ac:dyDescent="0.2">
      <c r="A5749" s="95"/>
    </row>
    <row r="5750" spans="1:1" x14ac:dyDescent="0.2">
      <c r="A5750" s="95"/>
    </row>
    <row r="5751" spans="1:1" x14ac:dyDescent="0.2">
      <c r="A5751" s="95"/>
    </row>
    <row r="5752" spans="1:1" x14ac:dyDescent="0.2">
      <c r="A5752" s="95"/>
    </row>
    <row r="5753" spans="1:1" x14ac:dyDescent="0.2">
      <c r="A5753" s="95"/>
    </row>
    <row r="5754" spans="1:1" x14ac:dyDescent="0.2">
      <c r="A5754" s="95"/>
    </row>
    <row r="5755" spans="1:1" x14ac:dyDescent="0.2">
      <c r="A5755" s="95"/>
    </row>
    <row r="5756" spans="1:1" x14ac:dyDescent="0.2">
      <c r="A5756" s="95"/>
    </row>
    <row r="5757" spans="1:1" x14ac:dyDescent="0.2">
      <c r="A5757" s="95"/>
    </row>
    <row r="5758" spans="1:1" x14ac:dyDescent="0.2">
      <c r="A5758" s="95"/>
    </row>
    <row r="5759" spans="1:1" x14ac:dyDescent="0.2">
      <c r="A5759" s="95"/>
    </row>
    <row r="5760" spans="1:1" x14ac:dyDescent="0.2">
      <c r="A5760" s="95"/>
    </row>
    <row r="5761" spans="1:1" x14ac:dyDescent="0.2">
      <c r="A5761" s="95"/>
    </row>
    <row r="5762" spans="1:1" x14ac:dyDescent="0.2">
      <c r="A5762" s="95"/>
    </row>
    <row r="5763" spans="1:1" x14ac:dyDescent="0.2">
      <c r="A5763" s="95"/>
    </row>
    <row r="5764" spans="1:1" x14ac:dyDescent="0.2">
      <c r="A5764" s="95"/>
    </row>
    <row r="5765" spans="1:1" x14ac:dyDescent="0.2">
      <c r="A5765" s="95"/>
    </row>
    <row r="5766" spans="1:1" x14ac:dyDescent="0.2">
      <c r="A5766" s="95"/>
    </row>
    <row r="5767" spans="1:1" x14ac:dyDescent="0.2">
      <c r="A5767" s="95"/>
    </row>
    <row r="5768" spans="1:1" x14ac:dyDescent="0.2">
      <c r="A5768" s="95"/>
    </row>
    <row r="5769" spans="1:1" x14ac:dyDescent="0.2">
      <c r="A5769" s="95"/>
    </row>
    <row r="5770" spans="1:1" x14ac:dyDescent="0.2">
      <c r="A5770" s="95"/>
    </row>
    <row r="5771" spans="1:1" x14ac:dyDescent="0.2">
      <c r="A5771" s="95"/>
    </row>
    <row r="5772" spans="1:1" x14ac:dyDescent="0.2">
      <c r="A5772" s="95"/>
    </row>
    <row r="5773" spans="1:1" x14ac:dyDescent="0.2">
      <c r="A5773" s="95"/>
    </row>
    <row r="5774" spans="1:1" x14ac:dyDescent="0.2">
      <c r="A5774" s="95"/>
    </row>
    <row r="5775" spans="1:1" x14ac:dyDescent="0.2">
      <c r="A5775" s="95"/>
    </row>
    <row r="5776" spans="1:1" x14ac:dyDescent="0.2">
      <c r="A5776" s="95"/>
    </row>
    <row r="5777" spans="1:1" x14ac:dyDescent="0.2">
      <c r="A5777" s="95"/>
    </row>
    <row r="5778" spans="1:1" x14ac:dyDescent="0.2">
      <c r="A5778" s="95"/>
    </row>
    <row r="5779" spans="1:1" x14ac:dyDescent="0.2">
      <c r="A5779" s="95"/>
    </row>
    <row r="5780" spans="1:1" x14ac:dyDescent="0.2">
      <c r="A5780" s="95"/>
    </row>
    <row r="5781" spans="1:1" x14ac:dyDescent="0.2">
      <c r="A5781" s="95"/>
    </row>
    <row r="5782" spans="1:1" x14ac:dyDescent="0.2">
      <c r="A5782" s="95"/>
    </row>
    <row r="5783" spans="1:1" x14ac:dyDescent="0.2">
      <c r="A5783" s="95"/>
    </row>
    <row r="5784" spans="1:1" x14ac:dyDescent="0.2">
      <c r="A5784" s="95"/>
    </row>
    <row r="5785" spans="1:1" x14ac:dyDescent="0.2">
      <c r="A5785" s="95"/>
    </row>
    <row r="5786" spans="1:1" x14ac:dyDescent="0.2">
      <c r="A5786" s="95"/>
    </row>
    <row r="5787" spans="1:1" x14ac:dyDescent="0.2">
      <c r="A5787" s="95"/>
    </row>
    <row r="5788" spans="1:1" x14ac:dyDescent="0.2">
      <c r="A5788" s="95"/>
    </row>
    <row r="5789" spans="1:1" x14ac:dyDescent="0.2">
      <c r="A5789" s="95"/>
    </row>
    <row r="5790" spans="1:1" x14ac:dyDescent="0.2">
      <c r="A5790" s="95"/>
    </row>
    <row r="5791" spans="1:1" x14ac:dyDescent="0.2">
      <c r="A5791" s="95"/>
    </row>
    <row r="5792" spans="1:1" x14ac:dyDescent="0.2">
      <c r="A5792" s="95"/>
    </row>
    <row r="5793" spans="1:1" x14ac:dyDescent="0.2">
      <c r="A5793" s="95"/>
    </row>
    <row r="5794" spans="1:1" x14ac:dyDescent="0.2">
      <c r="A5794" s="95"/>
    </row>
    <row r="5795" spans="1:1" x14ac:dyDescent="0.2">
      <c r="A5795" s="95"/>
    </row>
    <row r="5796" spans="1:1" x14ac:dyDescent="0.2">
      <c r="A5796" s="95"/>
    </row>
    <row r="5797" spans="1:1" x14ac:dyDescent="0.2">
      <c r="A5797" s="95"/>
    </row>
    <row r="5798" spans="1:1" x14ac:dyDescent="0.2">
      <c r="A5798" s="95"/>
    </row>
    <row r="5799" spans="1:1" x14ac:dyDescent="0.2">
      <c r="A5799" s="95"/>
    </row>
    <row r="5800" spans="1:1" x14ac:dyDescent="0.2">
      <c r="A5800" s="95"/>
    </row>
    <row r="5801" spans="1:1" x14ac:dyDescent="0.2">
      <c r="A5801" s="95"/>
    </row>
    <row r="5802" spans="1:1" x14ac:dyDescent="0.2">
      <c r="A5802" s="95"/>
    </row>
    <row r="5803" spans="1:1" x14ac:dyDescent="0.2">
      <c r="A5803" s="95"/>
    </row>
    <row r="5804" spans="1:1" x14ac:dyDescent="0.2">
      <c r="A5804" s="95"/>
    </row>
    <row r="5805" spans="1:1" x14ac:dyDescent="0.2">
      <c r="A5805" s="95"/>
    </row>
    <row r="5806" spans="1:1" x14ac:dyDescent="0.2">
      <c r="A5806" s="95"/>
    </row>
    <row r="5807" spans="1:1" x14ac:dyDescent="0.2">
      <c r="A5807" s="95"/>
    </row>
    <row r="5808" spans="1:1" x14ac:dyDescent="0.2">
      <c r="A5808" s="95"/>
    </row>
    <row r="5809" spans="1:1" x14ac:dyDescent="0.2">
      <c r="A5809" s="95"/>
    </row>
    <row r="5810" spans="1:1" x14ac:dyDescent="0.2">
      <c r="A5810" s="95"/>
    </row>
    <row r="5811" spans="1:1" x14ac:dyDescent="0.2">
      <c r="A5811" s="95"/>
    </row>
    <row r="5812" spans="1:1" x14ac:dyDescent="0.2">
      <c r="A5812" s="95"/>
    </row>
    <row r="5813" spans="1:1" x14ac:dyDescent="0.2">
      <c r="A5813" s="95"/>
    </row>
    <row r="5814" spans="1:1" x14ac:dyDescent="0.2">
      <c r="A5814" s="95"/>
    </row>
    <row r="5815" spans="1:1" x14ac:dyDescent="0.2">
      <c r="A5815" s="95"/>
    </row>
    <row r="5816" spans="1:1" x14ac:dyDescent="0.2">
      <c r="A5816" s="95"/>
    </row>
    <row r="5817" spans="1:1" x14ac:dyDescent="0.2">
      <c r="A5817" s="95"/>
    </row>
    <row r="5818" spans="1:1" x14ac:dyDescent="0.2">
      <c r="A5818" s="95"/>
    </row>
    <row r="5819" spans="1:1" x14ac:dyDescent="0.2">
      <c r="A5819" s="95"/>
    </row>
    <row r="5820" spans="1:1" x14ac:dyDescent="0.2">
      <c r="A5820" s="95"/>
    </row>
    <row r="5821" spans="1:1" x14ac:dyDescent="0.2">
      <c r="A5821" s="95"/>
    </row>
    <row r="5822" spans="1:1" x14ac:dyDescent="0.2">
      <c r="A5822" s="95"/>
    </row>
    <row r="5823" spans="1:1" x14ac:dyDescent="0.2">
      <c r="A5823" s="95"/>
    </row>
    <row r="5824" spans="1:1" x14ac:dyDescent="0.2">
      <c r="A5824" s="95"/>
    </row>
    <row r="5825" spans="1:1" x14ac:dyDescent="0.2">
      <c r="A5825" s="95"/>
    </row>
    <row r="5826" spans="1:1" x14ac:dyDescent="0.2">
      <c r="A5826" s="95"/>
    </row>
    <row r="5827" spans="1:1" x14ac:dyDescent="0.2">
      <c r="A5827" s="95"/>
    </row>
    <row r="5828" spans="1:1" x14ac:dyDescent="0.2">
      <c r="A5828" s="95"/>
    </row>
    <row r="5829" spans="1:1" x14ac:dyDescent="0.2">
      <c r="A5829" s="95"/>
    </row>
    <row r="5830" spans="1:1" x14ac:dyDescent="0.2">
      <c r="A5830" s="95"/>
    </row>
    <row r="5831" spans="1:1" x14ac:dyDescent="0.2">
      <c r="A5831" s="95"/>
    </row>
    <row r="5832" spans="1:1" x14ac:dyDescent="0.2">
      <c r="A5832" s="95"/>
    </row>
    <row r="5833" spans="1:1" x14ac:dyDescent="0.2">
      <c r="A5833" s="95"/>
    </row>
    <row r="5834" spans="1:1" x14ac:dyDescent="0.2">
      <c r="A5834" s="95"/>
    </row>
    <row r="5835" spans="1:1" x14ac:dyDescent="0.2">
      <c r="A5835" s="95"/>
    </row>
    <row r="5836" spans="1:1" x14ac:dyDescent="0.2">
      <c r="A5836" s="95"/>
    </row>
    <row r="5837" spans="1:1" x14ac:dyDescent="0.2">
      <c r="A5837" s="95"/>
    </row>
    <row r="5838" spans="1:1" x14ac:dyDescent="0.2">
      <c r="A5838" s="95"/>
    </row>
    <row r="5839" spans="1:1" x14ac:dyDescent="0.2">
      <c r="A5839" s="95"/>
    </row>
    <row r="5840" spans="1:1" x14ac:dyDescent="0.2">
      <c r="A5840" s="95"/>
    </row>
    <row r="5841" spans="1:1" x14ac:dyDescent="0.2">
      <c r="A5841" s="95"/>
    </row>
    <row r="5842" spans="1:1" x14ac:dyDescent="0.2">
      <c r="A5842" s="95"/>
    </row>
    <row r="5843" spans="1:1" x14ac:dyDescent="0.2">
      <c r="A5843" s="95"/>
    </row>
    <row r="5844" spans="1:1" x14ac:dyDescent="0.2">
      <c r="A5844" s="95"/>
    </row>
    <row r="5845" spans="1:1" x14ac:dyDescent="0.2">
      <c r="A5845" s="95"/>
    </row>
    <row r="5846" spans="1:1" x14ac:dyDescent="0.2">
      <c r="A5846" s="95"/>
    </row>
    <row r="5847" spans="1:1" x14ac:dyDescent="0.2">
      <c r="A5847" s="95"/>
    </row>
    <row r="5848" spans="1:1" x14ac:dyDescent="0.2">
      <c r="A5848" s="95"/>
    </row>
    <row r="5849" spans="1:1" x14ac:dyDescent="0.2">
      <c r="A5849" s="95"/>
    </row>
    <row r="5850" spans="1:1" x14ac:dyDescent="0.2">
      <c r="A5850" s="95"/>
    </row>
    <row r="5851" spans="1:1" x14ac:dyDescent="0.2">
      <c r="A5851" s="95"/>
    </row>
    <row r="5852" spans="1:1" x14ac:dyDescent="0.2">
      <c r="A5852" s="95"/>
    </row>
    <row r="5853" spans="1:1" x14ac:dyDescent="0.2">
      <c r="A5853" s="95"/>
    </row>
    <row r="5854" spans="1:1" x14ac:dyDescent="0.2">
      <c r="A5854" s="95"/>
    </row>
    <row r="5855" spans="1:1" x14ac:dyDescent="0.2">
      <c r="A5855" s="95"/>
    </row>
    <row r="5856" spans="1:1" x14ac:dyDescent="0.2">
      <c r="A5856" s="95"/>
    </row>
    <row r="5857" spans="1:1" x14ac:dyDescent="0.2">
      <c r="A5857" s="95"/>
    </row>
    <row r="5858" spans="1:1" x14ac:dyDescent="0.2">
      <c r="A5858" s="95"/>
    </row>
    <row r="5859" spans="1:1" x14ac:dyDescent="0.2">
      <c r="A5859" s="95"/>
    </row>
    <row r="5860" spans="1:1" x14ac:dyDescent="0.2">
      <c r="A5860" s="95"/>
    </row>
    <row r="5861" spans="1:1" x14ac:dyDescent="0.2">
      <c r="A5861" s="95"/>
    </row>
    <row r="5862" spans="1:1" x14ac:dyDescent="0.2">
      <c r="A5862" s="95"/>
    </row>
    <row r="5863" spans="1:1" x14ac:dyDescent="0.2">
      <c r="A5863" s="95"/>
    </row>
    <row r="5864" spans="1:1" x14ac:dyDescent="0.2">
      <c r="A5864" s="95"/>
    </row>
    <row r="5865" spans="1:1" x14ac:dyDescent="0.2">
      <c r="A5865" s="95"/>
    </row>
    <row r="5866" spans="1:1" x14ac:dyDescent="0.2">
      <c r="A5866" s="95"/>
    </row>
    <row r="5867" spans="1:1" x14ac:dyDescent="0.2">
      <c r="A5867" s="95"/>
    </row>
    <row r="5868" spans="1:1" x14ac:dyDescent="0.2">
      <c r="A5868" s="95"/>
    </row>
    <row r="5869" spans="1:1" x14ac:dyDescent="0.2">
      <c r="A5869" s="95"/>
    </row>
    <row r="5870" spans="1:1" x14ac:dyDescent="0.2">
      <c r="A5870" s="95"/>
    </row>
    <row r="5871" spans="1:1" x14ac:dyDescent="0.2">
      <c r="A5871" s="95"/>
    </row>
    <row r="5872" spans="1:1" x14ac:dyDescent="0.2">
      <c r="A5872" s="95"/>
    </row>
    <row r="5873" spans="1:1" x14ac:dyDescent="0.2">
      <c r="A5873" s="95"/>
    </row>
    <row r="5874" spans="1:1" x14ac:dyDescent="0.2">
      <c r="A5874" s="95"/>
    </row>
    <row r="5875" spans="1:1" x14ac:dyDescent="0.2">
      <c r="A5875" s="95"/>
    </row>
    <row r="5876" spans="1:1" x14ac:dyDescent="0.2">
      <c r="A5876" s="95"/>
    </row>
    <row r="5877" spans="1:1" x14ac:dyDescent="0.2">
      <c r="A5877" s="95"/>
    </row>
    <row r="5878" spans="1:1" x14ac:dyDescent="0.2">
      <c r="A5878" s="95"/>
    </row>
    <row r="5879" spans="1:1" x14ac:dyDescent="0.2">
      <c r="A5879" s="95"/>
    </row>
    <row r="5880" spans="1:1" x14ac:dyDescent="0.2">
      <c r="A5880" s="95"/>
    </row>
    <row r="5881" spans="1:1" x14ac:dyDescent="0.2">
      <c r="A5881" s="95"/>
    </row>
    <row r="5882" spans="1:1" x14ac:dyDescent="0.2">
      <c r="A5882" s="95"/>
    </row>
    <row r="5883" spans="1:1" x14ac:dyDescent="0.2">
      <c r="A5883" s="95"/>
    </row>
    <row r="5884" spans="1:1" x14ac:dyDescent="0.2">
      <c r="A5884" s="95"/>
    </row>
    <row r="5885" spans="1:1" x14ac:dyDescent="0.2">
      <c r="A5885" s="95"/>
    </row>
    <row r="5886" spans="1:1" x14ac:dyDescent="0.2">
      <c r="A5886" s="95"/>
    </row>
    <row r="5887" spans="1:1" x14ac:dyDescent="0.2">
      <c r="A5887" s="95"/>
    </row>
    <row r="5888" spans="1:1" x14ac:dyDescent="0.2">
      <c r="A5888" s="95"/>
    </row>
    <row r="5889" spans="1:1" x14ac:dyDescent="0.2">
      <c r="A5889" s="95"/>
    </row>
    <row r="5890" spans="1:1" x14ac:dyDescent="0.2">
      <c r="A5890" s="95"/>
    </row>
    <row r="5891" spans="1:1" x14ac:dyDescent="0.2">
      <c r="A5891" s="95"/>
    </row>
    <row r="5892" spans="1:1" x14ac:dyDescent="0.2">
      <c r="A5892" s="95"/>
    </row>
    <row r="5893" spans="1:1" x14ac:dyDescent="0.2">
      <c r="A5893" s="95"/>
    </row>
    <row r="5894" spans="1:1" x14ac:dyDescent="0.2">
      <c r="A5894" s="95"/>
    </row>
    <row r="5895" spans="1:1" x14ac:dyDescent="0.2">
      <c r="A5895" s="95"/>
    </row>
    <row r="5896" spans="1:1" x14ac:dyDescent="0.2">
      <c r="A5896" s="95"/>
    </row>
    <row r="5897" spans="1:1" x14ac:dyDescent="0.2">
      <c r="A5897" s="95"/>
    </row>
    <row r="5898" spans="1:1" x14ac:dyDescent="0.2">
      <c r="A5898" s="95"/>
    </row>
    <row r="5899" spans="1:1" x14ac:dyDescent="0.2">
      <c r="A5899" s="95"/>
    </row>
    <row r="5900" spans="1:1" x14ac:dyDescent="0.2">
      <c r="A5900" s="95"/>
    </row>
    <row r="5901" spans="1:1" x14ac:dyDescent="0.2">
      <c r="A5901" s="95"/>
    </row>
    <row r="5902" spans="1:1" x14ac:dyDescent="0.2">
      <c r="A5902" s="95"/>
    </row>
    <row r="5903" spans="1:1" x14ac:dyDescent="0.2">
      <c r="A5903" s="95"/>
    </row>
    <row r="5904" spans="1:1" x14ac:dyDescent="0.2">
      <c r="A5904" s="95"/>
    </row>
    <row r="5905" spans="1:1" x14ac:dyDescent="0.2">
      <c r="A5905" s="95"/>
    </row>
    <row r="5906" spans="1:1" x14ac:dyDescent="0.2">
      <c r="A5906" s="95"/>
    </row>
    <row r="5907" spans="1:1" x14ac:dyDescent="0.2">
      <c r="A5907" s="95"/>
    </row>
    <row r="5908" spans="1:1" x14ac:dyDescent="0.2">
      <c r="A5908" s="95"/>
    </row>
    <row r="5909" spans="1:1" x14ac:dyDescent="0.2">
      <c r="A5909" s="95"/>
    </row>
    <row r="5910" spans="1:1" x14ac:dyDescent="0.2">
      <c r="A5910" s="95"/>
    </row>
    <row r="5911" spans="1:1" x14ac:dyDescent="0.2">
      <c r="A5911" s="95"/>
    </row>
    <row r="5912" spans="1:1" x14ac:dyDescent="0.2">
      <c r="A5912" s="95"/>
    </row>
    <row r="5913" spans="1:1" x14ac:dyDescent="0.2">
      <c r="A5913" s="95"/>
    </row>
    <row r="5914" spans="1:1" x14ac:dyDescent="0.2">
      <c r="A5914" s="95"/>
    </row>
    <row r="5915" spans="1:1" x14ac:dyDescent="0.2">
      <c r="A5915" s="95"/>
    </row>
    <row r="5916" spans="1:1" x14ac:dyDescent="0.2">
      <c r="A5916" s="95"/>
    </row>
    <row r="5917" spans="1:1" x14ac:dyDescent="0.2">
      <c r="A5917" s="95"/>
    </row>
    <row r="5918" spans="1:1" x14ac:dyDescent="0.2">
      <c r="A5918" s="95"/>
    </row>
    <row r="5919" spans="1:1" x14ac:dyDescent="0.2">
      <c r="A5919" s="95"/>
    </row>
    <row r="5920" spans="1:1" x14ac:dyDescent="0.2">
      <c r="A5920" s="95"/>
    </row>
    <row r="5921" spans="1:1" x14ac:dyDescent="0.2">
      <c r="A5921" s="95"/>
    </row>
    <row r="5922" spans="1:1" x14ac:dyDescent="0.2">
      <c r="A5922" s="95"/>
    </row>
    <row r="5923" spans="1:1" x14ac:dyDescent="0.2">
      <c r="A5923" s="95"/>
    </row>
    <row r="5924" spans="1:1" x14ac:dyDescent="0.2">
      <c r="A5924" s="95"/>
    </row>
    <row r="5925" spans="1:1" x14ac:dyDescent="0.2">
      <c r="A5925" s="95"/>
    </row>
    <row r="5926" spans="1:1" x14ac:dyDescent="0.2">
      <c r="A5926" s="95"/>
    </row>
    <row r="5927" spans="1:1" x14ac:dyDescent="0.2">
      <c r="A5927" s="95"/>
    </row>
    <row r="5928" spans="1:1" x14ac:dyDescent="0.2">
      <c r="A5928" s="95"/>
    </row>
    <row r="5929" spans="1:1" x14ac:dyDescent="0.2">
      <c r="A5929" s="95"/>
    </row>
    <row r="5930" spans="1:1" x14ac:dyDescent="0.2">
      <c r="A5930" s="95"/>
    </row>
    <row r="5931" spans="1:1" x14ac:dyDescent="0.2">
      <c r="A5931" s="95"/>
    </row>
    <row r="5932" spans="1:1" x14ac:dyDescent="0.2">
      <c r="A5932" s="95"/>
    </row>
    <row r="5933" spans="1:1" x14ac:dyDescent="0.2">
      <c r="A5933" s="95"/>
    </row>
    <row r="5934" spans="1:1" x14ac:dyDescent="0.2">
      <c r="A5934" s="95"/>
    </row>
    <row r="5935" spans="1:1" x14ac:dyDescent="0.2">
      <c r="A5935" s="95"/>
    </row>
    <row r="5936" spans="1:1" x14ac:dyDescent="0.2">
      <c r="A5936" s="95"/>
    </row>
    <row r="5937" spans="1:1" x14ac:dyDescent="0.2">
      <c r="A5937" s="95"/>
    </row>
    <row r="5938" spans="1:1" x14ac:dyDescent="0.2">
      <c r="A5938" s="95"/>
    </row>
    <row r="5939" spans="1:1" x14ac:dyDescent="0.2">
      <c r="A5939" s="95"/>
    </row>
    <row r="5940" spans="1:1" x14ac:dyDescent="0.2">
      <c r="A5940" s="95"/>
    </row>
    <row r="5941" spans="1:1" x14ac:dyDescent="0.2">
      <c r="A5941" s="95"/>
    </row>
    <row r="5942" spans="1:1" x14ac:dyDescent="0.2">
      <c r="A5942" s="95"/>
    </row>
    <row r="5943" spans="1:1" x14ac:dyDescent="0.2">
      <c r="A5943" s="95"/>
    </row>
    <row r="5944" spans="1:1" x14ac:dyDescent="0.2">
      <c r="A5944" s="95"/>
    </row>
    <row r="5945" spans="1:1" x14ac:dyDescent="0.2">
      <c r="A5945" s="95"/>
    </row>
    <row r="5946" spans="1:1" x14ac:dyDescent="0.2">
      <c r="A5946" s="95"/>
    </row>
    <row r="5947" spans="1:1" x14ac:dyDescent="0.2">
      <c r="A5947" s="95"/>
    </row>
    <row r="5948" spans="1:1" x14ac:dyDescent="0.2">
      <c r="A5948" s="95"/>
    </row>
    <row r="5949" spans="1:1" x14ac:dyDescent="0.2">
      <c r="A5949" s="95"/>
    </row>
    <row r="5950" spans="1:1" x14ac:dyDescent="0.2">
      <c r="A5950" s="95"/>
    </row>
    <row r="5951" spans="1:1" x14ac:dyDescent="0.2">
      <c r="A5951" s="95"/>
    </row>
    <row r="5952" spans="1:1" x14ac:dyDescent="0.2">
      <c r="A5952" s="95"/>
    </row>
    <row r="5953" spans="1:1" x14ac:dyDescent="0.2">
      <c r="A5953" s="95"/>
    </row>
    <row r="5954" spans="1:1" x14ac:dyDescent="0.2">
      <c r="A5954" s="95"/>
    </row>
    <row r="5955" spans="1:1" x14ac:dyDescent="0.2">
      <c r="A5955" s="95"/>
    </row>
    <row r="5956" spans="1:1" x14ac:dyDescent="0.2">
      <c r="A5956" s="95"/>
    </row>
    <row r="5957" spans="1:1" x14ac:dyDescent="0.2">
      <c r="A5957" s="95"/>
    </row>
    <row r="5958" spans="1:1" x14ac:dyDescent="0.2">
      <c r="A5958" s="95"/>
    </row>
    <row r="5959" spans="1:1" x14ac:dyDescent="0.2">
      <c r="A5959" s="95"/>
    </row>
    <row r="5960" spans="1:1" x14ac:dyDescent="0.2">
      <c r="A5960" s="95"/>
    </row>
    <row r="5961" spans="1:1" x14ac:dyDescent="0.2">
      <c r="A5961" s="95"/>
    </row>
    <row r="5962" spans="1:1" x14ac:dyDescent="0.2">
      <c r="A5962" s="95"/>
    </row>
    <row r="5963" spans="1:1" x14ac:dyDescent="0.2">
      <c r="A5963" s="95"/>
    </row>
    <row r="5964" spans="1:1" x14ac:dyDescent="0.2">
      <c r="A5964" s="95"/>
    </row>
    <row r="5965" spans="1:1" x14ac:dyDescent="0.2">
      <c r="A5965" s="95"/>
    </row>
    <row r="5966" spans="1:1" x14ac:dyDescent="0.2">
      <c r="A5966" s="95"/>
    </row>
    <row r="5967" spans="1:1" x14ac:dyDescent="0.2">
      <c r="A5967" s="95"/>
    </row>
    <row r="5968" spans="1:1" x14ac:dyDescent="0.2">
      <c r="A5968" s="95"/>
    </row>
    <row r="5969" spans="1:1" x14ac:dyDescent="0.2">
      <c r="A5969" s="95"/>
    </row>
    <row r="5970" spans="1:1" x14ac:dyDescent="0.2">
      <c r="A5970" s="95"/>
    </row>
    <row r="5971" spans="1:1" x14ac:dyDescent="0.2">
      <c r="A5971" s="95"/>
    </row>
    <row r="5972" spans="1:1" x14ac:dyDescent="0.2">
      <c r="A5972" s="95"/>
    </row>
    <row r="5973" spans="1:1" x14ac:dyDescent="0.2">
      <c r="A5973" s="95"/>
    </row>
    <row r="5974" spans="1:1" x14ac:dyDescent="0.2">
      <c r="A5974" s="95"/>
    </row>
    <row r="5975" spans="1:1" x14ac:dyDescent="0.2">
      <c r="A5975" s="95"/>
    </row>
    <row r="5976" spans="1:1" x14ac:dyDescent="0.2">
      <c r="A5976" s="95"/>
    </row>
    <row r="5977" spans="1:1" x14ac:dyDescent="0.2">
      <c r="A5977" s="95"/>
    </row>
    <row r="5978" spans="1:1" x14ac:dyDescent="0.2">
      <c r="A5978" s="95"/>
    </row>
    <row r="5979" spans="1:1" x14ac:dyDescent="0.2">
      <c r="A5979" s="95"/>
    </row>
    <row r="5980" spans="1:1" x14ac:dyDescent="0.2">
      <c r="A5980" s="95"/>
    </row>
    <row r="5981" spans="1:1" x14ac:dyDescent="0.2">
      <c r="A5981" s="95"/>
    </row>
    <row r="5982" spans="1:1" x14ac:dyDescent="0.2">
      <c r="A5982" s="95"/>
    </row>
    <row r="5983" spans="1:1" x14ac:dyDescent="0.2">
      <c r="A5983" s="95"/>
    </row>
    <row r="5984" spans="1:1" x14ac:dyDescent="0.2">
      <c r="A5984" s="95"/>
    </row>
    <row r="5985" spans="1:1" x14ac:dyDescent="0.2">
      <c r="A5985" s="95"/>
    </row>
    <row r="5986" spans="1:1" x14ac:dyDescent="0.2">
      <c r="A5986" s="95"/>
    </row>
    <row r="5987" spans="1:1" x14ac:dyDescent="0.2">
      <c r="A5987" s="95"/>
    </row>
    <row r="5988" spans="1:1" x14ac:dyDescent="0.2">
      <c r="A5988" s="95"/>
    </row>
    <row r="5989" spans="1:1" x14ac:dyDescent="0.2">
      <c r="A5989" s="95"/>
    </row>
    <row r="5990" spans="1:1" x14ac:dyDescent="0.2">
      <c r="A5990" s="95"/>
    </row>
    <row r="5991" spans="1:1" x14ac:dyDescent="0.2">
      <c r="A5991" s="95"/>
    </row>
    <row r="5992" spans="1:1" x14ac:dyDescent="0.2">
      <c r="A5992" s="95"/>
    </row>
    <row r="5993" spans="1:1" x14ac:dyDescent="0.2">
      <c r="A5993" s="95"/>
    </row>
    <row r="5994" spans="1:1" x14ac:dyDescent="0.2">
      <c r="A5994" s="95"/>
    </row>
    <row r="5995" spans="1:1" x14ac:dyDescent="0.2">
      <c r="A5995" s="95"/>
    </row>
    <row r="5996" spans="1:1" x14ac:dyDescent="0.2">
      <c r="A5996" s="95"/>
    </row>
    <row r="5997" spans="1:1" x14ac:dyDescent="0.2">
      <c r="A5997" s="95"/>
    </row>
    <row r="5998" spans="1:1" x14ac:dyDescent="0.2">
      <c r="A5998" s="95"/>
    </row>
    <row r="5999" spans="1:1" x14ac:dyDescent="0.2">
      <c r="A5999" s="95"/>
    </row>
    <row r="6000" spans="1:1" x14ac:dyDescent="0.2">
      <c r="A6000" s="95"/>
    </row>
    <row r="6001" spans="1:1" x14ac:dyDescent="0.2">
      <c r="A6001" s="95"/>
    </row>
    <row r="6002" spans="1:1" x14ac:dyDescent="0.2">
      <c r="A6002" s="95"/>
    </row>
    <row r="6003" spans="1:1" x14ac:dyDescent="0.2">
      <c r="A6003" s="95"/>
    </row>
    <row r="6004" spans="1:1" x14ac:dyDescent="0.2">
      <c r="A6004" s="95"/>
    </row>
    <row r="6005" spans="1:1" x14ac:dyDescent="0.2">
      <c r="A6005" s="95"/>
    </row>
    <row r="6006" spans="1:1" x14ac:dyDescent="0.2">
      <c r="A6006" s="95"/>
    </row>
    <row r="6007" spans="1:1" x14ac:dyDescent="0.2">
      <c r="A6007" s="95"/>
    </row>
    <row r="6008" spans="1:1" x14ac:dyDescent="0.2">
      <c r="A6008" s="95"/>
    </row>
    <row r="6009" spans="1:1" x14ac:dyDescent="0.2">
      <c r="A6009" s="95"/>
    </row>
    <row r="6010" spans="1:1" x14ac:dyDescent="0.2">
      <c r="A6010" s="95"/>
    </row>
    <row r="6011" spans="1:1" x14ac:dyDescent="0.2">
      <c r="A6011" s="95"/>
    </row>
    <row r="6012" spans="1:1" x14ac:dyDescent="0.2">
      <c r="A6012" s="95"/>
    </row>
    <row r="6013" spans="1:1" x14ac:dyDescent="0.2">
      <c r="A6013" s="95"/>
    </row>
    <row r="6014" spans="1:1" x14ac:dyDescent="0.2">
      <c r="A6014" s="95"/>
    </row>
    <row r="6015" spans="1:1" x14ac:dyDescent="0.2">
      <c r="A6015" s="95"/>
    </row>
    <row r="6016" spans="1:1" x14ac:dyDescent="0.2">
      <c r="A6016" s="95"/>
    </row>
    <row r="6017" spans="1:1" x14ac:dyDescent="0.2">
      <c r="A6017" s="95"/>
    </row>
    <row r="6018" spans="1:1" x14ac:dyDescent="0.2">
      <c r="A6018" s="95"/>
    </row>
    <row r="6019" spans="1:1" x14ac:dyDescent="0.2">
      <c r="A6019" s="95"/>
    </row>
    <row r="6020" spans="1:1" x14ac:dyDescent="0.2">
      <c r="A6020" s="95"/>
    </row>
    <row r="6021" spans="1:1" x14ac:dyDescent="0.2">
      <c r="A6021" s="95"/>
    </row>
    <row r="6022" spans="1:1" x14ac:dyDescent="0.2">
      <c r="A6022" s="95"/>
    </row>
    <row r="6023" spans="1:1" x14ac:dyDescent="0.2">
      <c r="A6023" s="95"/>
    </row>
    <row r="6024" spans="1:1" x14ac:dyDescent="0.2">
      <c r="A6024" s="95"/>
    </row>
    <row r="6025" spans="1:1" x14ac:dyDescent="0.2">
      <c r="A6025" s="95"/>
    </row>
    <row r="6026" spans="1:1" x14ac:dyDescent="0.2">
      <c r="A6026" s="95"/>
    </row>
    <row r="6027" spans="1:1" x14ac:dyDescent="0.2">
      <c r="A6027" s="95"/>
    </row>
    <row r="6028" spans="1:1" x14ac:dyDescent="0.2">
      <c r="A6028" s="95"/>
    </row>
    <row r="6029" spans="1:1" x14ac:dyDescent="0.2">
      <c r="A6029" s="95"/>
    </row>
    <row r="6030" spans="1:1" x14ac:dyDescent="0.2">
      <c r="A6030" s="95"/>
    </row>
    <row r="6031" spans="1:1" x14ac:dyDescent="0.2">
      <c r="A6031" s="95"/>
    </row>
    <row r="6032" spans="1:1" x14ac:dyDescent="0.2">
      <c r="A6032" s="95"/>
    </row>
    <row r="6033" spans="1:1" x14ac:dyDescent="0.2">
      <c r="A6033" s="95"/>
    </row>
    <row r="6034" spans="1:1" x14ac:dyDescent="0.2">
      <c r="A6034" s="95"/>
    </row>
    <row r="6035" spans="1:1" x14ac:dyDescent="0.2">
      <c r="A6035" s="95"/>
    </row>
    <row r="6036" spans="1:1" x14ac:dyDescent="0.2">
      <c r="A6036" s="95"/>
    </row>
    <row r="6037" spans="1:1" x14ac:dyDescent="0.2">
      <c r="A6037" s="95"/>
    </row>
    <row r="6038" spans="1:1" x14ac:dyDescent="0.2">
      <c r="A6038" s="95"/>
    </row>
    <row r="6039" spans="1:1" x14ac:dyDescent="0.2">
      <c r="A6039" s="95"/>
    </row>
    <row r="6040" spans="1:1" x14ac:dyDescent="0.2">
      <c r="A6040" s="95"/>
    </row>
    <row r="6041" spans="1:1" x14ac:dyDescent="0.2">
      <c r="A6041" s="95"/>
    </row>
    <row r="6042" spans="1:1" x14ac:dyDescent="0.2">
      <c r="A6042" s="95"/>
    </row>
    <row r="6043" spans="1:1" x14ac:dyDescent="0.2">
      <c r="A6043" s="95"/>
    </row>
    <row r="6044" spans="1:1" x14ac:dyDescent="0.2">
      <c r="A6044" s="95"/>
    </row>
    <row r="6045" spans="1:1" x14ac:dyDescent="0.2">
      <c r="A6045" s="95"/>
    </row>
    <row r="6046" spans="1:1" x14ac:dyDescent="0.2">
      <c r="A6046" s="95"/>
    </row>
    <row r="6047" spans="1:1" x14ac:dyDescent="0.2">
      <c r="A6047" s="95"/>
    </row>
    <row r="6048" spans="1:1" x14ac:dyDescent="0.2">
      <c r="A6048" s="95"/>
    </row>
    <row r="6049" spans="1:1" x14ac:dyDescent="0.2">
      <c r="A6049" s="95"/>
    </row>
    <row r="6050" spans="1:1" x14ac:dyDescent="0.2">
      <c r="A6050" s="95"/>
    </row>
    <row r="6051" spans="1:1" x14ac:dyDescent="0.2">
      <c r="A6051" s="95"/>
    </row>
    <row r="6052" spans="1:1" x14ac:dyDescent="0.2">
      <c r="A6052" s="95"/>
    </row>
    <row r="6053" spans="1:1" x14ac:dyDescent="0.2">
      <c r="A6053" s="95"/>
    </row>
    <row r="6054" spans="1:1" x14ac:dyDescent="0.2">
      <c r="A6054" s="95"/>
    </row>
    <row r="6055" spans="1:1" x14ac:dyDescent="0.2">
      <c r="A6055" s="95"/>
    </row>
    <row r="6056" spans="1:1" x14ac:dyDescent="0.2">
      <c r="A6056" s="95"/>
    </row>
    <row r="6057" spans="1:1" x14ac:dyDescent="0.2">
      <c r="A6057" s="95"/>
    </row>
    <row r="6058" spans="1:1" x14ac:dyDescent="0.2">
      <c r="A6058" s="95"/>
    </row>
    <row r="6059" spans="1:1" x14ac:dyDescent="0.2">
      <c r="A6059" s="95"/>
    </row>
    <row r="6060" spans="1:1" x14ac:dyDescent="0.2">
      <c r="A6060" s="95"/>
    </row>
    <row r="6061" spans="1:1" x14ac:dyDescent="0.2">
      <c r="A6061" s="95"/>
    </row>
    <row r="6062" spans="1:1" x14ac:dyDescent="0.2">
      <c r="A6062" s="95"/>
    </row>
    <row r="6063" spans="1:1" x14ac:dyDescent="0.2">
      <c r="A6063" s="95"/>
    </row>
    <row r="6064" spans="1:1" x14ac:dyDescent="0.2">
      <c r="A6064" s="95"/>
    </row>
    <row r="6065" spans="1:1" x14ac:dyDescent="0.2">
      <c r="A6065" s="95"/>
    </row>
    <row r="6066" spans="1:1" x14ac:dyDescent="0.2">
      <c r="A6066" s="95"/>
    </row>
    <row r="6067" spans="1:1" x14ac:dyDescent="0.2">
      <c r="A6067" s="95"/>
    </row>
    <row r="6068" spans="1:1" x14ac:dyDescent="0.2">
      <c r="A6068" s="95"/>
    </row>
    <row r="6069" spans="1:1" x14ac:dyDescent="0.2">
      <c r="A6069" s="95"/>
    </row>
    <row r="6070" spans="1:1" x14ac:dyDescent="0.2">
      <c r="A6070" s="95"/>
    </row>
    <row r="6071" spans="1:1" x14ac:dyDescent="0.2">
      <c r="A6071" s="95"/>
    </row>
    <row r="6072" spans="1:1" x14ac:dyDescent="0.2">
      <c r="A6072" s="95"/>
    </row>
    <row r="6073" spans="1:1" x14ac:dyDescent="0.2">
      <c r="A6073" s="95"/>
    </row>
    <row r="6074" spans="1:1" x14ac:dyDescent="0.2">
      <c r="A6074" s="95"/>
    </row>
    <row r="6075" spans="1:1" x14ac:dyDescent="0.2">
      <c r="A6075" s="95"/>
    </row>
    <row r="6076" spans="1:1" x14ac:dyDescent="0.2">
      <c r="A6076" s="95"/>
    </row>
    <row r="6077" spans="1:1" x14ac:dyDescent="0.2">
      <c r="A6077" s="95"/>
    </row>
    <row r="6078" spans="1:1" x14ac:dyDescent="0.2">
      <c r="A6078" s="95"/>
    </row>
    <row r="6079" spans="1:1" x14ac:dyDescent="0.2">
      <c r="A6079" s="95"/>
    </row>
    <row r="6080" spans="1:1" x14ac:dyDescent="0.2">
      <c r="A6080" s="95"/>
    </row>
    <row r="6081" spans="1:1" x14ac:dyDescent="0.2">
      <c r="A6081" s="95"/>
    </row>
    <row r="6082" spans="1:1" x14ac:dyDescent="0.2">
      <c r="A6082" s="95"/>
    </row>
    <row r="6083" spans="1:1" x14ac:dyDescent="0.2">
      <c r="A6083" s="95"/>
    </row>
    <row r="6084" spans="1:1" x14ac:dyDescent="0.2">
      <c r="A6084" s="95"/>
    </row>
    <row r="6085" spans="1:1" x14ac:dyDescent="0.2">
      <c r="A6085" s="95"/>
    </row>
    <row r="6086" spans="1:1" x14ac:dyDescent="0.2">
      <c r="A6086" s="95"/>
    </row>
    <row r="6087" spans="1:1" x14ac:dyDescent="0.2">
      <c r="A6087" s="95"/>
    </row>
    <row r="6088" spans="1:1" x14ac:dyDescent="0.2">
      <c r="A6088" s="95"/>
    </row>
    <row r="6089" spans="1:1" x14ac:dyDescent="0.2">
      <c r="A6089" s="95"/>
    </row>
    <row r="6090" spans="1:1" x14ac:dyDescent="0.2">
      <c r="A6090" s="95"/>
    </row>
    <row r="6091" spans="1:1" x14ac:dyDescent="0.2">
      <c r="A6091" s="95"/>
    </row>
    <row r="6092" spans="1:1" x14ac:dyDescent="0.2">
      <c r="A6092" s="95"/>
    </row>
    <row r="6093" spans="1:1" x14ac:dyDescent="0.2">
      <c r="A6093" s="95"/>
    </row>
    <row r="6094" spans="1:1" x14ac:dyDescent="0.2">
      <c r="A6094" s="95"/>
    </row>
    <row r="6095" spans="1:1" x14ac:dyDescent="0.2">
      <c r="A6095" s="95"/>
    </row>
    <row r="6096" spans="1:1" x14ac:dyDescent="0.2">
      <c r="A6096" s="95"/>
    </row>
    <row r="6097" spans="1:1" x14ac:dyDescent="0.2">
      <c r="A6097" s="95"/>
    </row>
    <row r="6098" spans="1:1" x14ac:dyDescent="0.2">
      <c r="A6098" s="95"/>
    </row>
    <row r="6099" spans="1:1" x14ac:dyDescent="0.2">
      <c r="A6099" s="95"/>
    </row>
    <row r="6100" spans="1:1" x14ac:dyDescent="0.2">
      <c r="A6100" s="95"/>
    </row>
    <row r="6101" spans="1:1" x14ac:dyDescent="0.2">
      <c r="A6101" s="95"/>
    </row>
    <row r="6102" spans="1:1" x14ac:dyDescent="0.2">
      <c r="A6102" s="95"/>
    </row>
    <row r="6103" spans="1:1" x14ac:dyDescent="0.2">
      <c r="A6103" s="95"/>
    </row>
    <row r="6104" spans="1:1" x14ac:dyDescent="0.2">
      <c r="A6104" s="95"/>
    </row>
    <row r="6105" spans="1:1" x14ac:dyDescent="0.2">
      <c r="A6105" s="95"/>
    </row>
    <row r="6106" spans="1:1" x14ac:dyDescent="0.2">
      <c r="A6106" s="95"/>
    </row>
    <row r="6107" spans="1:1" x14ac:dyDescent="0.2">
      <c r="A6107" s="95"/>
    </row>
    <row r="6108" spans="1:1" x14ac:dyDescent="0.2">
      <c r="A6108" s="95"/>
    </row>
    <row r="6109" spans="1:1" x14ac:dyDescent="0.2">
      <c r="A6109" s="95"/>
    </row>
    <row r="6110" spans="1:1" x14ac:dyDescent="0.2">
      <c r="A6110" s="95"/>
    </row>
    <row r="6111" spans="1:1" x14ac:dyDescent="0.2">
      <c r="A6111" s="95"/>
    </row>
    <row r="6112" spans="1:1" x14ac:dyDescent="0.2">
      <c r="A6112" s="95"/>
    </row>
    <row r="6113" spans="1:1" x14ac:dyDescent="0.2">
      <c r="A6113" s="95"/>
    </row>
    <row r="6114" spans="1:1" x14ac:dyDescent="0.2">
      <c r="A6114" s="95"/>
    </row>
    <row r="6115" spans="1:1" x14ac:dyDescent="0.2">
      <c r="A6115" s="95"/>
    </row>
    <row r="6116" spans="1:1" x14ac:dyDescent="0.2">
      <c r="A6116" s="95"/>
    </row>
    <row r="6117" spans="1:1" x14ac:dyDescent="0.2">
      <c r="A6117" s="95"/>
    </row>
    <row r="6118" spans="1:1" x14ac:dyDescent="0.2">
      <c r="A6118" s="95"/>
    </row>
    <row r="6119" spans="1:1" x14ac:dyDescent="0.2">
      <c r="A6119" s="95"/>
    </row>
    <row r="6120" spans="1:1" x14ac:dyDescent="0.2">
      <c r="A6120" s="95"/>
    </row>
    <row r="6121" spans="1:1" x14ac:dyDescent="0.2">
      <c r="A6121" s="95"/>
    </row>
    <row r="6122" spans="1:1" x14ac:dyDescent="0.2">
      <c r="A6122" s="95"/>
    </row>
    <row r="6123" spans="1:1" x14ac:dyDescent="0.2">
      <c r="A6123" s="95"/>
    </row>
    <row r="6124" spans="1:1" x14ac:dyDescent="0.2">
      <c r="A6124" s="95"/>
    </row>
    <row r="6125" spans="1:1" x14ac:dyDescent="0.2">
      <c r="A6125" s="95"/>
    </row>
    <row r="6126" spans="1:1" x14ac:dyDescent="0.2">
      <c r="A6126" s="95"/>
    </row>
    <row r="6127" spans="1:1" x14ac:dyDescent="0.2">
      <c r="A6127" s="95"/>
    </row>
    <row r="6128" spans="1:1" x14ac:dyDescent="0.2">
      <c r="A6128" s="95"/>
    </row>
    <row r="6129" spans="1:1" x14ac:dyDescent="0.2">
      <c r="A6129" s="95"/>
    </row>
    <row r="6130" spans="1:1" x14ac:dyDescent="0.2">
      <c r="A6130" s="95"/>
    </row>
    <row r="6131" spans="1:1" x14ac:dyDescent="0.2">
      <c r="A6131" s="95"/>
    </row>
    <row r="6132" spans="1:1" x14ac:dyDescent="0.2">
      <c r="A6132" s="95"/>
    </row>
    <row r="6133" spans="1:1" x14ac:dyDescent="0.2">
      <c r="A6133" s="95"/>
    </row>
    <row r="6134" spans="1:1" x14ac:dyDescent="0.2">
      <c r="A6134" s="95"/>
    </row>
    <row r="6135" spans="1:1" x14ac:dyDescent="0.2">
      <c r="A6135" s="95"/>
    </row>
    <row r="6136" spans="1:1" x14ac:dyDescent="0.2">
      <c r="A6136" s="95"/>
    </row>
    <row r="6137" spans="1:1" x14ac:dyDescent="0.2">
      <c r="A6137" s="95"/>
    </row>
    <row r="6138" spans="1:1" x14ac:dyDescent="0.2">
      <c r="A6138" s="95"/>
    </row>
    <row r="6139" spans="1:1" x14ac:dyDescent="0.2">
      <c r="A6139" s="95"/>
    </row>
    <row r="6140" spans="1:1" x14ac:dyDescent="0.2">
      <c r="A6140" s="95"/>
    </row>
    <row r="6141" spans="1:1" x14ac:dyDescent="0.2">
      <c r="A6141" s="95"/>
    </row>
    <row r="6142" spans="1:1" x14ac:dyDescent="0.2">
      <c r="A6142" s="95"/>
    </row>
    <row r="6143" spans="1:1" x14ac:dyDescent="0.2">
      <c r="A6143" s="95"/>
    </row>
    <row r="6144" spans="1:1" x14ac:dyDescent="0.2">
      <c r="A6144" s="95"/>
    </row>
    <row r="6145" spans="1:1" x14ac:dyDescent="0.2">
      <c r="A6145" s="95"/>
    </row>
    <row r="6146" spans="1:1" x14ac:dyDescent="0.2">
      <c r="A6146" s="95"/>
    </row>
    <row r="6147" spans="1:1" x14ac:dyDescent="0.2">
      <c r="A6147" s="95"/>
    </row>
    <row r="6148" spans="1:1" x14ac:dyDescent="0.2">
      <c r="A6148" s="95"/>
    </row>
    <row r="6149" spans="1:1" x14ac:dyDescent="0.2">
      <c r="A6149" s="95"/>
    </row>
    <row r="6150" spans="1:1" x14ac:dyDescent="0.2">
      <c r="A6150" s="95"/>
    </row>
    <row r="6151" spans="1:1" x14ac:dyDescent="0.2">
      <c r="A6151" s="95"/>
    </row>
    <row r="6152" spans="1:1" x14ac:dyDescent="0.2">
      <c r="A6152" s="95"/>
    </row>
    <row r="6153" spans="1:1" x14ac:dyDescent="0.2">
      <c r="A6153" s="95"/>
    </row>
    <row r="6154" spans="1:1" x14ac:dyDescent="0.2">
      <c r="A6154" s="95"/>
    </row>
    <row r="6155" spans="1:1" x14ac:dyDescent="0.2">
      <c r="A6155" s="95"/>
    </row>
    <row r="6156" spans="1:1" x14ac:dyDescent="0.2">
      <c r="A6156" s="95"/>
    </row>
    <row r="6157" spans="1:1" x14ac:dyDescent="0.2">
      <c r="A6157" s="95"/>
    </row>
    <row r="6158" spans="1:1" x14ac:dyDescent="0.2">
      <c r="A6158" s="95"/>
    </row>
    <row r="6159" spans="1:1" x14ac:dyDescent="0.2">
      <c r="A6159" s="95"/>
    </row>
    <row r="6160" spans="1:1" x14ac:dyDescent="0.2">
      <c r="A6160" s="95"/>
    </row>
    <row r="6161" spans="1:1" x14ac:dyDescent="0.2">
      <c r="A6161" s="95"/>
    </row>
    <row r="6162" spans="1:1" x14ac:dyDescent="0.2">
      <c r="A6162" s="95"/>
    </row>
    <row r="6163" spans="1:1" x14ac:dyDescent="0.2">
      <c r="A6163" s="95"/>
    </row>
    <row r="6164" spans="1:1" x14ac:dyDescent="0.2">
      <c r="A6164" s="95"/>
    </row>
    <row r="6165" spans="1:1" x14ac:dyDescent="0.2">
      <c r="A6165" s="95"/>
    </row>
    <row r="6166" spans="1:1" x14ac:dyDescent="0.2">
      <c r="A6166" s="95"/>
    </row>
    <row r="6167" spans="1:1" x14ac:dyDescent="0.2">
      <c r="A6167" s="95"/>
    </row>
    <row r="6168" spans="1:1" x14ac:dyDescent="0.2">
      <c r="A6168" s="95"/>
    </row>
    <row r="6169" spans="1:1" x14ac:dyDescent="0.2">
      <c r="A6169" s="95"/>
    </row>
    <row r="6170" spans="1:1" x14ac:dyDescent="0.2">
      <c r="A6170" s="95"/>
    </row>
    <row r="6171" spans="1:1" x14ac:dyDescent="0.2">
      <c r="A6171" s="95"/>
    </row>
    <row r="6172" spans="1:1" x14ac:dyDescent="0.2">
      <c r="A6172" s="95"/>
    </row>
    <row r="6173" spans="1:1" x14ac:dyDescent="0.2">
      <c r="A6173" s="95"/>
    </row>
    <row r="6174" spans="1:1" x14ac:dyDescent="0.2">
      <c r="A6174" s="95"/>
    </row>
    <row r="6175" spans="1:1" x14ac:dyDescent="0.2">
      <c r="A6175" s="95"/>
    </row>
    <row r="6176" spans="1:1" x14ac:dyDescent="0.2">
      <c r="A6176" s="95"/>
    </row>
    <row r="6177" spans="1:1" x14ac:dyDescent="0.2">
      <c r="A6177" s="95"/>
    </row>
    <row r="6178" spans="1:1" x14ac:dyDescent="0.2">
      <c r="A6178" s="95"/>
    </row>
    <row r="6179" spans="1:1" x14ac:dyDescent="0.2">
      <c r="A6179" s="95"/>
    </row>
    <row r="6180" spans="1:1" x14ac:dyDescent="0.2">
      <c r="A6180" s="95"/>
    </row>
    <row r="6181" spans="1:1" x14ac:dyDescent="0.2">
      <c r="A6181" s="95"/>
    </row>
    <row r="6182" spans="1:1" x14ac:dyDescent="0.2">
      <c r="A6182" s="95"/>
    </row>
    <row r="6183" spans="1:1" x14ac:dyDescent="0.2">
      <c r="A6183" s="95"/>
    </row>
    <row r="6184" spans="1:1" x14ac:dyDescent="0.2">
      <c r="A6184" s="95"/>
    </row>
    <row r="6185" spans="1:1" x14ac:dyDescent="0.2">
      <c r="A6185" s="95"/>
    </row>
    <row r="6186" spans="1:1" x14ac:dyDescent="0.2">
      <c r="A6186" s="95"/>
    </row>
    <row r="6187" spans="1:1" x14ac:dyDescent="0.2">
      <c r="A6187" s="95"/>
    </row>
    <row r="6188" spans="1:1" x14ac:dyDescent="0.2">
      <c r="A6188" s="95"/>
    </row>
    <row r="6189" spans="1:1" x14ac:dyDescent="0.2">
      <c r="A6189" s="95"/>
    </row>
    <row r="6190" spans="1:1" x14ac:dyDescent="0.2">
      <c r="A6190" s="95"/>
    </row>
    <row r="6191" spans="1:1" x14ac:dyDescent="0.2">
      <c r="A6191" s="95"/>
    </row>
    <row r="6192" spans="1:1" x14ac:dyDescent="0.2">
      <c r="A6192" s="95"/>
    </row>
    <row r="6193" spans="1:1" x14ac:dyDescent="0.2">
      <c r="A6193" s="95"/>
    </row>
    <row r="6194" spans="1:1" x14ac:dyDescent="0.2">
      <c r="A6194" s="95"/>
    </row>
    <row r="6195" spans="1:1" x14ac:dyDescent="0.2">
      <c r="A6195" s="95"/>
    </row>
    <row r="6196" spans="1:1" x14ac:dyDescent="0.2">
      <c r="A6196" s="95"/>
    </row>
    <row r="6197" spans="1:1" x14ac:dyDescent="0.2">
      <c r="A6197" s="95"/>
    </row>
    <row r="6198" spans="1:1" x14ac:dyDescent="0.2">
      <c r="A6198" s="95"/>
    </row>
    <row r="6199" spans="1:1" x14ac:dyDescent="0.2">
      <c r="A6199" s="95"/>
    </row>
    <row r="6200" spans="1:1" x14ac:dyDescent="0.2">
      <c r="A6200" s="95"/>
    </row>
    <row r="6201" spans="1:1" x14ac:dyDescent="0.2">
      <c r="A6201" s="95"/>
    </row>
    <row r="6202" spans="1:1" x14ac:dyDescent="0.2">
      <c r="A6202" s="95"/>
    </row>
    <row r="6203" spans="1:1" x14ac:dyDescent="0.2">
      <c r="A6203" s="95"/>
    </row>
    <row r="6204" spans="1:1" x14ac:dyDescent="0.2">
      <c r="A6204" s="95"/>
    </row>
    <row r="6205" spans="1:1" x14ac:dyDescent="0.2">
      <c r="A6205" s="95"/>
    </row>
    <row r="6206" spans="1:1" x14ac:dyDescent="0.2">
      <c r="A6206" s="95"/>
    </row>
    <row r="6207" spans="1:1" x14ac:dyDescent="0.2">
      <c r="A6207" s="95"/>
    </row>
    <row r="6208" spans="1:1" x14ac:dyDescent="0.2">
      <c r="A6208" s="95"/>
    </row>
    <row r="6209" spans="1:1" x14ac:dyDescent="0.2">
      <c r="A6209" s="95"/>
    </row>
    <row r="6210" spans="1:1" x14ac:dyDescent="0.2">
      <c r="A6210" s="95"/>
    </row>
    <row r="6211" spans="1:1" x14ac:dyDescent="0.2">
      <c r="A6211" s="95"/>
    </row>
  </sheetData>
  <dataConsolidate/>
  <mergeCells count="20">
    <mergeCell ref="J8:J9"/>
    <mergeCell ref="E8:E9"/>
    <mergeCell ref="F8:F9"/>
    <mergeCell ref="I8:I9"/>
    <mergeCell ref="C8:C9"/>
    <mergeCell ref="B4:E4"/>
    <mergeCell ref="B8:B9"/>
    <mergeCell ref="D8:D9"/>
    <mergeCell ref="G8:G9"/>
    <mergeCell ref="H8:H9"/>
    <mergeCell ref="K7:N7"/>
    <mergeCell ref="E2:N2"/>
    <mergeCell ref="E3:N3"/>
    <mergeCell ref="E1:N1"/>
    <mergeCell ref="K8:K9"/>
    <mergeCell ref="M8:M9"/>
    <mergeCell ref="N8:N9"/>
    <mergeCell ref="A5:N6"/>
    <mergeCell ref="A8:A9"/>
    <mergeCell ref="L8:L9"/>
  </mergeCells>
  <pageMargins left="0.78740157480314965" right="0.39370078740157483" top="0.59055118110236227" bottom="0.47244094488188981" header="0.39370078740157483" footer="0.47244094488188981"/>
  <pageSetup paperSize="9" scale="84" firstPageNumber="303" fitToHeight="80" orientation="landscape" useFirstPageNumber="1" r:id="rId1"/>
  <headerFooter alignWithMargins="0">
    <oddHeader>&amp;C&amp;P</oddHeader>
  </headerFooter>
  <rowBreaks count="2" manualBreakCount="2">
    <brk id="641" max="16383" man="1"/>
    <brk id="6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12</vt:lpstr>
      <vt:lpstr>'приложение 12'!Заголовки_для_печати</vt:lpstr>
      <vt:lpstr>'приложение 12'!Область_печати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Петинов Юрий  Юрьевич</cp:lastModifiedBy>
  <cp:lastPrinted>2017-12-19T06:07:17Z</cp:lastPrinted>
  <dcterms:created xsi:type="dcterms:W3CDTF">2017-09-25T15:46:31Z</dcterms:created>
  <dcterms:modified xsi:type="dcterms:W3CDTF">2017-12-19T11:58:15Z</dcterms:modified>
</cp:coreProperties>
</file>